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I:\Mi unidad\MuEBTe Santander\Anexos MuEBTe\"/>
    </mc:Choice>
  </mc:AlternateContent>
  <xr:revisionPtr revIDLastSave="0" documentId="13_ncr:1_{F2906F0B-FF2E-4BFD-898F-CDA26FC3091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IO" sheetId="1" r:id="rId1"/>
    <sheet name="DISTRIBUCIÓN_GRAL" sheetId="3" state="hidden" r:id="rId2"/>
    <sheet name="Hoja2" sheetId="2" state="hidden" r:id="rId3"/>
  </sheets>
  <definedNames>
    <definedName name="EQUIPO">Tabla1[EQUIPO DE TRABAJO]</definedName>
    <definedName name="EQUIPO_DE_TRABAJO">Tabla1[[#All],[EQUIPO DE TRABAJO]]</definedName>
    <definedName name="EXPERIENCIA">Tabla4[EXPERIENCIA]</definedName>
    <definedName name="GASTOS">Tabla5[GASTOS]</definedName>
    <definedName name="ingreso">Tabla6[INGRESO]</definedName>
    <definedName name="medio">Tabla24[SI/NO]</definedName>
    <definedName name="SI_NO">Tabla2[SI/NO]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2" i="1" l="1"/>
  <c r="M53" i="1"/>
  <c r="M51" i="1"/>
  <c r="M46" i="1"/>
  <c r="M35" i="1"/>
  <c r="M36" i="1"/>
  <c r="M37" i="1"/>
  <c r="M32" i="1"/>
  <c r="M31" i="1"/>
  <c r="P182" i="1"/>
  <c r="M162" i="1"/>
  <c r="J174" i="1"/>
  <c r="L174" i="1" s="1"/>
  <c r="J175" i="1"/>
  <c r="L175" i="1" s="1"/>
  <c r="J176" i="1"/>
  <c r="L176" i="1" s="1"/>
  <c r="J177" i="1"/>
  <c r="L177" i="1" s="1"/>
  <c r="J178" i="1"/>
  <c r="L178" i="1" s="1"/>
  <c r="J179" i="1"/>
  <c r="L179" i="1" s="1"/>
  <c r="J180" i="1"/>
  <c r="L180" i="1" s="1"/>
  <c r="J173" i="1"/>
  <c r="L173" i="1" s="1"/>
  <c r="J172" i="1"/>
  <c r="J164" i="1"/>
  <c r="J166" i="1"/>
  <c r="L166" i="1" s="1"/>
  <c r="J167" i="1"/>
  <c r="L167" i="1" s="1"/>
  <c r="J168" i="1"/>
  <c r="L168" i="1" s="1"/>
  <c r="J169" i="1"/>
  <c r="L169" i="1" s="1"/>
  <c r="J170" i="1"/>
  <c r="L170" i="1" s="1"/>
  <c r="J165" i="1"/>
  <c r="L165" i="1" s="1"/>
  <c r="J162" i="1"/>
  <c r="L162" i="1" s="1"/>
  <c r="L146" i="1"/>
  <c r="L147" i="1"/>
  <c r="L145" i="1"/>
  <c r="L155" i="1"/>
  <c r="L156" i="1"/>
  <c r="L157" i="1"/>
  <c r="L158" i="1"/>
  <c r="L159" i="1"/>
  <c r="L160" i="1"/>
  <c r="L154" i="1"/>
  <c r="L152" i="1"/>
  <c r="L153" i="1"/>
  <c r="L151" i="1"/>
  <c r="L149" i="1"/>
  <c r="L150" i="1"/>
  <c r="L148" i="1"/>
  <c r="L143" i="1"/>
  <c r="L144" i="1"/>
  <c r="L142" i="1"/>
  <c r="L141" i="1"/>
  <c r="M141" i="1" s="1"/>
  <c r="L139" i="1"/>
  <c r="L140" i="1"/>
  <c r="L138" i="1"/>
  <c r="L134" i="1"/>
  <c r="L135" i="1"/>
  <c r="L136" i="1"/>
  <c r="L137" i="1"/>
  <c r="L133" i="1"/>
  <c r="N161" i="1"/>
  <c r="O161" i="1"/>
  <c r="P161" i="1"/>
  <c r="L131" i="1"/>
  <c r="L132" i="1"/>
  <c r="L130" i="1"/>
  <c r="L125" i="1"/>
  <c r="M125" i="1"/>
  <c r="J121" i="1"/>
  <c r="L121" i="1" s="1"/>
  <c r="M121" i="1" s="1"/>
  <c r="J123" i="1"/>
  <c r="L123" i="1" s="1"/>
  <c r="M123" i="1" s="1"/>
  <c r="J125" i="1"/>
  <c r="J119" i="1"/>
  <c r="L119" i="1" s="1"/>
  <c r="M119" i="1" s="1"/>
  <c r="J117" i="1"/>
  <c r="L117" i="1" s="1"/>
  <c r="M117" i="1" s="1"/>
  <c r="L112" i="1"/>
  <c r="M112" i="1" s="1"/>
  <c r="J112" i="1"/>
  <c r="J109" i="1"/>
  <c r="L109" i="1" s="1"/>
  <c r="M109" i="1" s="1"/>
  <c r="J106" i="1"/>
  <c r="L106" i="1" s="1"/>
  <c r="M106" i="1" s="1"/>
  <c r="N127" i="1"/>
  <c r="O127" i="1"/>
  <c r="P127" i="1"/>
  <c r="J101" i="1"/>
  <c r="L101" i="1" s="1"/>
  <c r="J102" i="1"/>
  <c r="L102" i="1" s="1"/>
  <c r="J103" i="1"/>
  <c r="L103" i="1" s="1"/>
  <c r="J100" i="1"/>
  <c r="L100" i="1" s="1"/>
  <c r="J99" i="1"/>
  <c r="L91" i="1"/>
  <c r="J94" i="1"/>
  <c r="L94" i="1" s="1"/>
  <c r="J95" i="1"/>
  <c r="L95" i="1" s="1"/>
  <c r="J96" i="1"/>
  <c r="L96" i="1" s="1"/>
  <c r="J93" i="1"/>
  <c r="L93" i="1" s="1"/>
  <c r="J91" i="1"/>
  <c r="J90" i="1"/>
  <c r="J85" i="1"/>
  <c r="L85" i="1" s="1"/>
  <c r="J87" i="1"/>
  <c r="L87" i="1" s="1"/>
  <c r="J86" i="1"/>
  <c r="L86" i="1" s="1"/>
  <c r="J84" i="1"/>
  <c r="L84" i="1" s="1"/>
  <c r="J78" i="1"/>
  <c r="J80" i="1"/>
  <c r="L80" i="1" s="1"/>
  <c r="J81" i="1"/>
  <c r="L81" i="1" s="1"/>
  <c r="J79" i="1"/>
  <c r="L79" i="1" s="1"/>
  <c r="L76" i="1"/>
  <c r="J74" i="1"/>
  <c r="L74" i="1" s="1"/>
  <c r="J75" i="1"/>
  <c r="L75" i="1" s="1"/>
  <c r="J73" i="1"/>
  <c r="L73" i="1" s="1"/>
  <c r="J72" i="1"/>
  <c r="J67" i="1"/>
  <c r="L67" i="1" s="1"/>
  <c r="J68" i="1"/>
  <c r="L68" i="1" s="1"/>
  <c r="J69" i="1"/>
  <c r="L69" i="1" s="1"/>
  <c r="J66" i="1"/>
  <c r="L66" i="1" s="1"/>
  <c r="J57" i="1"/>
  <c r="L57" i="1" s="1"/>
  <c r="J65" i="1"/>
  <c r="J56" i="1"/>
  <c r="J58" i="1"/>
  <c r="L58" i="1" s="1"/>
  <c r="J59" i="1"/>
  <c r="L59" i="1" s="1"/>
  <c r="J60" i="1"/>
  <c r="L60" i="1" s="1"/>
  <c r="J61" i="1"/>
  <c r="L61" i="1" s="1"/>
  <c r="J62" i="1"/>
  <c r="L62" i="1" s="1"/>
  <c r="J63" i="1"/>
  <c r="L63" i="1" s="1"/>
  <c r="J64" i="1"/>
  <c r="L64" i="1" s="1"/>
  <c r="N104" i="1"/>
  <c r="O104" i="1"/>
  <c r="P104" i="1"/>
  <c r="J53" i="1"/>
  <c r="L53" i="1" s="1"/>
  <c r="J52" i="1"/>
  <c r="L52" i="1" s="1"/>
  <c r="J51" i="1"/>
  <c r="L51" i="1" s="1"/>
  <c r="L46" i="1"/>
  <c r="J46" i="1"/>
  <c r="J37" i="1"/>
  <c r="L37" i="1" s="1"/>
  <c r="J34" i="1"/>
  <c r="L34" i="1" s="1"/>
  <c r="M34" i="1" s="1"/>
  <c r="J33" i="1"/>
  <c r="L33" i="1" s="1"/>
  <c r="M33" i="1" s="1"/>
  <c r="J36" i="1"/>
  <c r="L36" i="1" s="1"/>
  <c r="J32" i="1"/>
  <c r="L32" i="1" s="1"/>
  <c r="J35" i="1"/>
  <c r="L35" i="1" s="1"/>
  <c r="J31" i="1"/>
  <c r="L31" i="1" s="1"/>
  <c r="N54" i="1"/>
  <c r="P54" i="1"/>
  <c r="L27" i="1"/>
  <c r="L28" i="1"/>
  <c r="L29" i="1"/>
  <c r="J25" i="1"/>
  <c r="L25" i="1" s="1"/>
  <c r="J26" i="1"/>
  <c r="L26" i="1" s="1"/>
  <c r="J27" i="1"/>
  <c r="J28" i="1"/>
  <c r="J29" i="1"/>
  <c r="M25" i="1" l="1"/>
  <c r="O25" i="1" s="1"/>
  <c r="M172" i="1"/>
  <c r="M164" i="1"/>
  <c r="M154" i="1"/>
  <c r="M151" i="1"/>
  <c r="M148" i="1"/>
  <c r="M145" i="1"/>
  <c r="M142" i="1"/>
  <c r="M138" i="1"/>
  <c r="M133" i="1"/>
  <c r="M130" i="1"/>
  <c r="M93" i="1"/>
  <c r="M90" i="1"/>
  <c r="M99" i="1"/>
  <c r="M84" i="1"/>
  <c r="M78" i="1"/>
  <c r="M72" i="1"/>
  <c r="M65" i="1"/>
  <c r="M56" i="1"/>
  <c r="O52" i="1"/>
  <c r="O53" i="1"/>
  <c r="O51" i="1"/>
  <c r="O46" i="1"/>
  <c r="O32" i="1"/>
  <c r="O33" i="1"/>
  <c r="O34" i="1"/>
  <c r="O35" i="1"/>
  <c r="O36" i="1"/>
  <c r="O37" i="1"/>
  <c r="O31" i="1"/>
  <c r="O54" i="1" l="1"/>
  <c r="M182" i="1"/>
  <c r="N182" i="1"/>
  <c r="O182" i="1"/>
  <c r="K182" i="1"/>
  <c r="M161" i="1"/>
  <c r="Q130" i="1" s="1"/>
  <c r="K161" i="1"/>
  <c r="M127" i="1"/>
  <c r="K127" i="1"/>
  <c r="M104" i="1" l="1"/>
  <c r="K104" i="1"/>
  <c r="M54" i="1"/>
  <c r="K54" i="1"/>
</calcChain>
</file>

<file path=xl/sharedStrings.xml><?xml version="1.0" encoding="utf-8"?>
<sst xmlns="http://schemas.openxmlformats.org/spreadsheetml/2006/main" count="368" uniqueCount="206">
  <si>
    <t>Nombre</t>
  </si>
  <si>
    <t>Razón social (si tiene empresa)</t>
  </si>
  <si>
    <t>Nit</t>
  </si>
  <si>
    <t>Documento de identidad</t>
  </si>
  <si>
    <t>Tipo</t>
  </si>
  <si>
    <t>Número</t>
  </si>
  <si>
    <t>Teléfono de contacto</t>
  </si>
  <si>
    <t>Fijo</t>
  </si>
  <si>
    <t>Celular</t>
  </si>
  <si>
    <t>Dirección del emprendimiento</t>
  </si>
  <si>
    <t>Correo Electrónico</t>
  </si>
  <si>
    <t>Profesión</t>
  </si>
  <si>
    <t>Experiencia relacionada</t>
  </si>
  <si>
    <t>Funciones</t>
  </si>
  <si>
    <t>profesión</t>
  </si>
  <si>
    <t>1.1. ¿CUÁNTOS INTEGRANTES CONFORMAN SU EQUIPO DE TRABAJO?</t>
  </si>
  <si>
    <t>EQUIPO DE TRABAJO</t>
  </si>
  <si>
    <t>MÁS</t>
  </si>
  <si>
    <t>SELECCIONE</t>
  </si>
  <si>
    <t>Cuántas</t>
  </si>
  <si>
    <t>Administrativo</t>
  </si>
  <si>
    <t>Si</t>
  </si>
  <si>
    <t>No</t>
  </si>
  <si>
    <t xml:space="preserve">Desarrollo </t>
  </si>
  <si>
    <t>Producción</t>
  </si>
  <si>
    <t>Innovación y/o desarrollo tecnológico</t>
  </si>
  <si>
    <t>1.2. CUENTA CON PERSONAS DE APOYO EN:</t>
  </si>
  <si>
    <t>SI/NO</t>
  </si>
  <si>
    <t>1.3  ¿SU EMPRENDIMIENTO ESTÁ LEGALMENTE CONSTITUIDO?</t>
  </si>
  <si>
    <t>1.5 ¿TIENE CLARAMENTE DEFINIDO SU MODELO DE NEGOCIO?</t>
  </si>
  <si>
    <t>EXPERIENCIA</t>
  </si>
  <si>
    <t>&lt; 1 AÑO</t>
  </si>
  <si>
    <t>ENTRE 1 Y 2 AÑOS</t>
  </si>
  <si>
    <t>ENTRE 2 Y 4 AÑOS</t>
  </si>
  <si>
    <t>5 O MÁS</t>
  </si>
  <si>
    <t>1.9 ¿SU EMPRENDIMIENTO TIENE DEFINIDO LA MISIÓN Y LA VISIÓN?</t>
  </si>
  <si>
    <t>1.10 SI LA RESPUESTA ANTERIOR FUE AFIRMATIVA INDICAR ¿CUÁL ES SU VISIÓN?</t>
  </si>
  <si>
    <t>1.10 SI LA RESPUESTA ANTERIOR FUE AFIRMATIVA INDICAR ¿CUÁL ES SU MISIÓN?</t>
  </si>
  <si>
    <t>1.12 ¿TIENE DEFINIDA METAS EMPRESARIALES?</t>
  </si>
  <si>
    <t>META 1</t>
  </si>
  <si>
    <t>META 2</t>
  </si>
  <si>
    <t>META 3</t>
  </si>
  <si>
    <t>META 4</t>
  </si>
  <si>
    <t>1.4 ¿CUMPLE CON LAS NORMAS TRIBUTARIAS, CONTABLES, LABORALES, COMERCIALES Y/O LEGALES PARA DESEMPEÑAR LA ACTIVIDAD?</t>
  </si>
  <si>
    <t>1.13 ¿EL PERSONAL DE APOYO ESTÁ DEBIDAMENTE CONTRATADO?</t>
  </si>
  <si>
    <t>2.2 SI LA RESPUESTA ANTERIOR FUE AFIRMATIVA INDICAR: ¿CUÁLES?</t>
  </si>
  <si>
    <t>1.8 SI LA RESPUESTA ANTERIOR FUE AFIRMATIVA INDICAR: ¿CUÁNTO TIEMPO DE EXPERIENCIA RELACIONADA TIENE?</t>
  </si>
  <si>
    <t>GASTOS</t>
  </si>
  <si>
    <t>GASTOS DE VENTA</t>
  </si>
  <si>
    <t>COSTOS FIJOS</t>
  </si>
  <si>
    <t>COSTOS VARIABLES</t>
  </si>
  <si>
    <t>OTROS</t>
  </si>
  <si>
    <t>FINANCIEROS</t>
  </si>
  <si>
    <t>FLUJO EFECTIVO</t>
  </si>
  <si>
    <t>BALANCE GENERAL</t>
  </si>
  <si>
    <t>ESTADO DE RESULTADOS</t>
  </si>
  <si>
    <t>COMPRAS Y VENTAS</t>
  </si>
  <si>
    <t>GASTOS OPERACIONALES</t>
  </si>
  <si>
    <t>GASTOS NO OPERACIONALES</t>
  </si>
  <si>
    <t>GASTOS FIJOS</t>
  </si>
  <si>
    <t>GASTOS VARIABLES</t>
  </si>
  <si>
    <t>COSTO FIJOS</t>
  </si>
  <si>
    <t>COSTOS INDIRECTOS</t>
  </si>
  <si>
    <t>COSTOS DIRECTOS</t>
  </si>
  <si>
    <t>ESTADO DE FLUJO</t>
  </si>
  <si>
    <t>REGISTRO DE COMPRAS</t>
  </si>
  <si>
    <t>REGISTRO DE VENTAS</t>
  </si>
  <si>
    <t>INGRESOS</t>
  </si>
  <si>
    <t>EGRESOS</t>
  </si>
  <si>
    <t>DEUDAS</t>
  </si>
  <si>
    <t>2.4 SI LA RESPUESTA ANTERIOR FUE AFIRMATIVA INDICAR: ¿CUÁLES?</t>
  </si>
  <si>
    <t>COSTOS</t>
  </si>
  <si>
    <t>DEMANDA</t>
  </si>
  <si>
    <t>COMPETENCIA</t>
  </si>
  <si>
    <t>2.12 ¿CUÁLES ALTERNATIVAS DE FINANCIAMIENTO USA PARA APOYAR SU EMPRENDIMIENTO?</t>
  </si>
  <si>
    <t>PRESTAMO FORMAL</t>
  </si>
  <si>
    <t>PRESTAMO INFORMAL</t>
  </si>
  <si>
    <t>DISMINUYENDO GASTOS</t>
  </si>
  <si>
    <t>PUNTO DE VENTA</t>
  </si>
  <si>
    <t>TELEMARKETING</t>
  </si>
  <si>
    <t>MARKETPLACE</t>
  </si>
  <si>
    <t>IVA</t>
  </si>
  <si>
    <t>ICA</t>
  </si>
  <si>
    <t>RETEFUENTE</t>
  </si>
  <si>
    <t>IMPUESTO A LA RENTA</t>
  </si>
  <si>
    <t>3.4 SI TIENE DEFINIDO SUS CLIENTES POTENCIALES: QUIÉNES SON?</t>
  </si>
  <si>
    <t>3.5 ¿TIENE DEFINIDO LOS COMPETIDORES DE SU PRODUCTO Y/O SERVICIO?</t>
  </si>
  <si>
    <t>3.8 ¿TIENE IDENTIFICADO CON CLARIDAD EL FACTOR DIFERENCIAL DE SU EMPRESA, PRODUCTO Y/O SERVICIO?</t>
  </si>
  <si>
    <t>3.12 ¿ESTÁ DISPUESTO A REALIZAR ALIANZA Y/O CONVENIOS PARA RECIBIR APOYO TÉCNICO ESPECIALIZADO PARA EL DESARROLLO DE PRODUCTOS Y/O SERVICIOS?</t>
  </si>
  <si>
    <t>¿Se cuenta con un aparente diseño que dé solución a la oportunidad detectada?</t>
  </si>
  <si>
    <t>¿Los elementos básicos del producto y/o servicio se encuentran identificados?</t>
  </si>
  <si>
    <t>¿Se cuenta con experiencia en el desarrollo de producto y/o servicios similares?</t>
  </si>
  <si>
    <t>¿Tiene algún cliente interesado ya en dicho producto y/o servicio?</t>
  </si>
  <si>
    <t>¿Se tiene claro los requerimientos legales para la puesta en marcha del producto y o servicio propuesto?</t>
  </si>
  <si>
    <t>¿El producto y/o servicio resuelve la necesidad del mercado de manera sostenible?</t>
  </si>
  <si>
    <t>¿Se cuenta con un modelo/prototipo de simulación del producto y/o servicio?</t>
  </si>
  <si>
    <t>¿Se tienen estrategias de mitigación de riesgos identificados?</t>
  </si>
  <si>
    <t>¿Los diseños del producto y/o servicio ya se encuentra validados en entorno controlado?</t>
  </si>
  <si>
    <t>¿se conoce lo que se necesita para implementar producto y o servicio?</t>
  </si>
  <si>
    <t>¿Tiene definido criterios para la selección de proveedores?</t>
  </si>
  <si>
    <t>¿El producto esta validado a nivel de detalle?</t>
  </si>
  <si>
    <t>¿han sido identificados los efectos adversos del producto y/o servicio?</t>
  </si>
  <si>
    <t>¿producto y/o servicio ya esta lista para la producción?</t>
  </si>
  <si>
    <t>¿El producto y/o servicio cuenta con documentación de usuario, mantenimiento y de servicio especificadas y controladas?</t>
  </si>
  <si>
    <t>¿El producto y/o servicio esta validado, comprobado y acreditado completamente?</t>
  </si>
  <si>
    <t>¿El producto y/o servicio cuenta con una producción estable?</t>
  </si>
  <si>
    <t>¿Se tiene la capacidad para desarrollar el producto y/o servicio?</t>
  </si>
  <si>
    <t>¿El producto y/o servicio se encuentra implementado y funcionando?</t>
  </si>
  <si>
    <t>¿El producto y/o servicio cuenta con patente, propiedad intelectual y/o industrial registrada?</t>
  </si>
  <si>
    <t>¿El producto y/o servicio cuenta con certificados de calidad, ambientales, otros?</t>
  </si>
  <si>
    <t>¿Implementa planes de producción?</t>
  </si>
  <si>
    <t>¿Implementa planes de compra?</t>
  </si>
  <si>
    <t>4.1 DEFINICIÓN DE TRL</t>
  </si>
  <si>
    <t>4.2 ¿CUENTA CON ÁREA O DEPARTAMENTO DE INNOVACIÓN Y/O DESARROLLO TECNOLÓGICO?</t>
  </si>
  <si>
    <t>APOYO TÉCNICO</t>
  </si>
  <si>
    <t>CAPACITACIÓN</t>
  </si>
  <si>
    <t>FINANCIAMIENTO</t>
  </si>
  <si>
    <t>4.4 SI LA ANTERIOR RESPUESTA FUE AFIRMATIVA: ¿CUÁLES?</t>
  </si>
  <si>
    <t>INFRAESTRUCTURA</t>
  </si>
  <si>
    <t>4.3 ¿ TIENE DEFINIDAS LAS NECESIDADES DE SU PRODUCTO Y/O SERVICIO?</t>
  </si>
  <si>
    <t>REDES / ALIANZAS</t>
  </si>
  <si>
    <t>AUMENTO DE CLIENTES</t>
  </si>
  <si>
    <t>MEJORA DE LA CALIDAD P/S</t>
  </si>
  <si>
    <t>BAJAR COSTOS Y/O GASTOS</t>
  </si>
  <si>
    <t>MEJORAR VENTAS</t>
  </si>
  <si>
    <t>PÁGINA WEB (si tiene)</t>
  </si>
  <si>
    <t>2. INFORMACIÓN FINANCIERA</t>
  </si>
  <si>
    <t>3. INFORMACIÓN DEL MERCADO</t>
  </si>
  <si>
    <t>4. INFORMACIÓN OPERATIVA TÉCNICA DE PRODUCTO Y/O SERVICIO</t>
  </si>
  <si>
    <t>¿La propuesta cuenta con una identificación básica de información científica susceptible de ser aplicada?</t>
  </si>
  <si>
    <t>¿Tienen parámetros de calidad definidos para su producto y/o servicio?</t>
  </si>
  <si>
    <t>Comercialización</t>
  </si>
  <si>
    <t>3.10 ¿ESTÁ DISPUESTO A REALIZAR ALIANZAS PARA LA VENTA Y/O DISTRIBUCIÓN DE SUS PRODUCTOS, ASÍ COMO PARA LA ADQUISICIÓN DE EQUIPOS, INSUMOS Y/O MATERIALES?</t>
  </si>
  <si>
    <r>
      <t>PROPUESTA  
STEC</t>
    </r>
    <r>
      <rPr>
        <b/>
        <sz val="9"/>
        <color indexed="8"/>
        <rFont val="Calibri"/>
        <family val="2"/>
      </rPr>
      <t>_DIAG_21_002</t>
    </r>
  </si>
  <si>
    <t>1. DATOS DE LOS EMPRENDEDORES E INFORMACIÓN GENERAL</t>
  </si>
  <si>
    <t>ECOMMERCE</t>
  </si>
  <si>
    <t>3.7 ¿NO TE GUSTARÍA SER CÓMO?</t>
  </si>
  <si>
    <t>3.6 ¿LE GUSTARÍA SER CÓMO?</t>
  </si>
  <si>
    <t>3.9 ¿HA PARTICIPADO EN OTRAS ESTRATEGIAS DE FORTALECIMEINTO, SEMILLA, ACELERACIÓN Y/O SIMILARES?</t>
  </si>
  <si>
    <t>Cargo/rol</t>
  </si>
  <si>
    <t>cargo/rol</t>
  </si>
  <si>
    <t>1.14 ¿LOS CARGOS DE APOYO TIENEN FUNCIONES CLARAMENTE DEFINIDAS?</t>
  </si>
  <si>
    <t>1.15 ¿EL PERFIL DE LOS APOYOS ESTÁ DEBIDAMENTE DEFINIDO?</t>
  </si>
  <si>
    <t>3.11 ¿ESTÁ DISPUESTO A REALIZAR ALIANZAS Y/O CONVENIOS PARA EL USO DE EQUIPOS CON OTRAS INSTITUCIONES Y/U ORGANIZACIONES PARA EL DESARROLLO DE PRODUCTOS?</t>
  </si>
  <si>
    <t>1.7 ¿TIENE EXPERIENCIA COMERCIAL RELACIONADA CON EL PRODUCTO Y/O SERVICIO?</t>
  </si>
  <si>
    <t>LÍDER</t>
  </si>
  <si>
    <t>APOYO 1</t>
  </si>
  <si>
    <t>TPB-SENA</t>
  </si>
  <si>
    <t>UCC</t>
  </si>
  <si>
    <t>OTRI</t>
  </si>
  <si>
    <t>ECOPETROL</t>
  </si>
  <si>
    <t>¿El producto y/o servicio ha sido validad en un entorno real?</t>
  </si>
  <si>
    <t>TRL 1</t>
  </si>
  <si>
    <t>TRL 2</t>
  </si>
  <si>
    <t>TRL 3</t>
  </si>
  <si>
    <t>TRL 4</t>
  </si>
  <si>
    <t>TRL 5</t>
  </si>
  <si>
    <t>TRL 6</t>
  </si>
  <si>
    <t>TRL 7</t>
  </si>
  <si>
    <t>TRL 8</t>
  </si>
  <si>
    <t>TRL 9</t>
  </si>
  <si>
    <t>Otro, cuál / cuántos?</t>
  </si>
  <si>
    <t>total de la sección</t>
  </si>
  <si>
    <t>INFORMACIÓN FINANCIERA</t>
  </si>
  <si>
    <t>2.17¿OTRO CUÁL?</t>
  </si>
  <si>
    <t>OTRO ¿CUÁL?</t>
  </si>
  <si>
    <t>2.5 ¿TIENE CLARIDAD SOBRE QUÉ PRESUPUESTOS DEBE ELABORAR PARA SU EMPRENDIMIENTO?</t>
  </si>
  <si>
    <t>2.6 SI LA RESPUESTA ANTERIOR FUE AFIRMATIVA INDICAR: ¿CUÁLES?</t>
  </si>
  <si>
    <t>2.10 ¿LOS COSTOS DE SU PRODUCTO Y/O SERVICIO ESTÁN CLARAMENTE DEFINIDOS?</t>
  </si>
  <si>
    <t>2.11 SI LA ANTERIOR RESPUESTA FUE AFIRMATIVA: ¿QUÉ FACTORES TIENE EN CUENTA PARA DEFINIR EL PRECIO DE SU PRODUCTO Y/O SERVICIO?</t>
  </si>
  <si>
    <t>2.14 SI LA ANTERIOR RESPUESTA FUE AFIRMATIVA: ¿CUÁL ES EL VALOR PROMEDIO / ESTIMADO DE LAS VENTAS AL AÑO</t>
  </si>
  <si>
    <t>2.15 ¿CUÁLES CANALES DE VENTAS USA PARA COMERCIALIZAR SU NEGOCIO?</t>
  </si>
  <si>
    <t>2.16 ¿SABE CUÁLES OBLIGACIONES APLICAN A SU EMPRENDIMIENTO?</t>
  </si>
  <si>
    <t>2.17 SI LA ANTERIOR RESPUESTA FUE AFIRMATIVA: ¿CUÁLES?</t>
  </si>
  <si>
    <t>INFORMACIÓN DEL MERCADO</t>
  </si>
  <si>
    <t xml:space="preserve">3.1 ¿TIENE CLARAMENTE DEFINIDO SUS CLIENTES ACTUALES </t>
  </si>
  <si>
    <t xml:space="preserve">3.3 ¿TIENE DEFINIDO SUS CLIENTES POTENCIALES? </t>
  </si>
  <si>
    <t>INFORMACIÓN OPERATIVA TÉCNICA</t>
  </si>
  <si>
    <t>OTROS, ¿CUÁLES?</t>
  </si>
  <si>
    <t>4.5 ¿ TIENE DEFINIDAS LAS NECESIDADES DE SU EMPRENDIMIENTO (organizacional)?</t>
  </si>
  <si>
    <t>4.6 SI LA ANTERIOR RESPUESTA FUE AFIRMATIVA: ¿CUÁLES?</t>
  </si>
  <si>
    <t>¿Tiene al menos una imagen general de lo que debe hacer su producto y/o servicio?</t>
  </si>
  <si>
    <t>¿Tiene claridad en las necesidades para el desarrollo de su producto y/o servicio?</t>
  </si>
  <si>
    <t>¿el producto y/o servicio fue validado por un laboratorio y está validación es favorable adecuada?</t>
  </si>
  <si>
    <t>¿Los costos de la propuestas ya se encuentran analizados?</t>
  </si>
  <si>
    <t>¿Tiene definidos los proveedores de insumos y materiales para la ejecución del producto y/o servicio?</t>
  </si>
  <si>
    <t>Medio</t>
  </si>
  <si>
    <t>AHORROS / PROPIOS</t>
  </si>
  <si>
    <t>Ingreso superior al egreso</t>
  </si>
  <si>
    <t>Ingreso igual al egreso</t>
  </si>
  <si>
    <t>Ingreso inferior al egreso</t>
  </si>
  <si>
    <t>No sabe</t>
  </si>
  <si>
    <t>INGRESO</t>
  </si>
  <si>
    <t>3.2  SI TIENE CLIENTES ACTUALES: ¿QUIÉNES SON?</t>
  </si>
  <si>
    <t xml:space="preserve"> </t>
  </si>
  <si>
    <t>TRL</t>
  </si>
  <si>
    <t>TÉCNICA</t>
  </si>
  <si>
    <t>MERCADO</t>
  </si>
  <si>
    <t>FINANCIERA</t>
  </si>
  <si>
    <t>GENERAL</t>
  </si>
  <si>
    <t>PUNTAJE MÁXIMO POR SECCIÓN</t>
  </si>
  <si>
    <t>PUNTAJE ACUMULADO POR SECCIÓN</t>
  </si>
  <si>
    <t>1.6 ¿TIENE CLARAMENTE DEFINIDO SU PLAN DE NEGOCIOS?</t>
  </si>
  <si>
    <t>2.1 ¿TIENE IDENTIFICADO LOS GASTOS Y COSTOS DE SU EMPRENDIMIENTO?</t>
  </si>
  <si>
    <t xml:space="preserve">2.3 ¿EN SU EMPRENDIMIENTO ELABORA ESTADOS FINANCIEROS </t>
  </si>
  <si>
    <t>2.13 ¿SU PRODUCTO Y/O SERVICIO PRESENTA EN LA ACTUALIDAD VENTAS?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</si>
</sst>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0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b/>
      <sz val="9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horizontal="center" vertical="center"/>
    </xf>
    <xf numFmtId="0" fontId="0" fillId="2" borderId="6" xfId="0" applyFill="1" applyBorder="1"/>
    <xf numFmtId="0" fontId="0" fillId="3" borderId="6" xfId="0" applyFill="1" applyBorder="1" applyAlignment="1">
      <alignment horizontal="left"/>
    </xf>
    <xf numFmtId="0" fontId="0" fillId="3" borderId="6" xfId="0" applyFill="1" applyBorder="1"/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10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4" fontId="0" fillId="5" borderId="0" xfId="0" applyNumberFormat="1" applyFill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164" fontId="2" fillId="5" borderId="0" xfId="0" applyNumberFormat="1" applyFont="1" applyFill="1" applyAlignment="1" applyProtection="1">
      <alignment horizontal="center" vertical="center"/>
      <protection locked="0"/>
    </xf>
    <xf numFmtId="0" fontId="2" fillId="10" borderId="0" xfId="0" applyFont="1" applyFill="1" applyAlignment="1" applyProtection="1">
      <alignment horizontal="center" vertical="center"/>
      <protection locked="0"/>
    </xf>
    <xf numFmtId="0" fontId="0" fillId="6" borderId="7" xfId="0" applyFill="1" applyBorder="1" applyProtection="1">
      <protection locked="0"/>
    </xf>
    <xf numFmtId="164" fontId="0" fillId="5" borderId="17" xfId="0" applyNumberFormat="1" applyFill="1" applyBorder="1" applyAlignment="1" applyProtection="1">
      <alignment horizontal="center" vertical="center"/>
      <protection locked="0"/>
    </xf>
    <xf numFmtId="0" fontId="0" fillId="6" borderId="7" xfId="0" applyFill="1" applyBorder="1" applyAlignment="1" applyProtection="1">
      <alignment horizontal="left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10" borderId="7" xfId="0" applyFill="1" applyBorder="1" applyAlignment="1" applyProtection="1">
      <alignment horizontal="center" vertical="center"/>
      <protection locked="0"/>
    </xf>
    <xf numFmtId="0" fontId="0" fillId="5" borderId="30" xfId="0" applyFill="1" applyBorder="1" applyAlignment="1" applyProtection="1">
      <alignment vertical="center"/>
      <protection locked="0"/>
    </xf>
    <xf numFmtId="164" fontId="0" fillId="5" borderId="24" xfId="0" applyNumberFormat="1" applyFill="1" applyBorder="1" applyAlignment="1" applyProtection="1">
      <alignment horizontal="center" vertical="center"/>
      <protection locked="0"/>
    </xf>
    <xf numFmtId="0" fontId="0" fillId="5" borderId="28" xfId="0" applyFill="1" applyBorder="1" applyAlignment="1" applyProtection="1">
      <alignment vertical="center"/>
      <protection locked="0"/>
    </xf>
    <xf numFmtId="0" fontId="0" fillId="5" borderId="29" xfId="0" applyFill="1" applyBorder="1" applyAlignment="1" applyProtection="1">
      <alignment horizontal="center" vertical="center"/>
      <protection locked="0"/>
    </xf>
    <xf numFmtId="164" fontId="0" fillId="5" borderId="8" xfId="0" applyNumberFormat="1" applyFill="1" applyBorder="1" applyAlignment="1" applyProtection="1">
      <alignment horizontal="center" vertical="center"/>
      <protection locked="0"/>
    </xf>
    <xf numFmtId="164" fontId="0" fillId="5" borderId="6" xfId="0" applyNumberFormat="1" applyFill="1" applyBorder="1" applyAlignment="1" applyProtection="1">
      <alignment horizontal="center" vertical="center"/>
      <protection locked="0"/>
    </xf>
    <xf numFmtId="0" fontId="0" fillId="5" borderId="7" xfId="0" applyFill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5" borderId="8" xfId="0" applyFill="1" applyBorder="1" applyProtection="1">
      <protection locked="0"/>
    </xf>
    <xf numFmtId="0" fontId="0" fillId="5" borderId="6" xfId="0" applyFill="1" applyBorder="1" applyProtection="1">
      <protection locked="0"/>
    </xf>
    <xf numFmtId="0" fontId="0" fillId="5" borderId="9" xfId="0" applyFill="1" applyBorder="1" applyProtection="1">
      <protection locked="0"/>
    </xf>
    <xf numFmtId="0" fontId="0" fillId="5" borderId="10" xfId="0" applyFill="1" applyBorder="1" applyProtection="1">
      <protection locked="0"/>
    </xf>
    <xf numFmtId="0" fontId="0" fillId="0" borderId="6" xfId="0" applyBorder="1" applyAlignment="1">
      <alignment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14" borderId="6" xfId="0" applyNumberFormat="1" applyFill="1" applyBorder="1" applyAlignment="1">
      <alignment horizontal="center" vertical="center"/>
    </xf>
    <xf numFmtId="1" fontId="0" fillId="10" borderId="6" xfId="0" applyNumberFormat="1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  <xf numFmtId="164" fontId="0" fillId="5" borderId="6" xfId="0" applyNumberFormat="1" applyFill="1" applyBorder="1" applyAlignment="1">
      <alignment horizontal="center" vertical="center"/>
    </xf>
    <xf numFmtId="1" fontId="8" fillId="0" borderId="6" xfId="0" applyNumberFormat="1" applyFont="1" applyBorder="1" applyAlignment="1">
      <alignment vertical="center"/>
    </xf>
    <xf numFmtId="164" fontId="2" fillId="1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5" fillId="2" borderId="6" xfId="0" applyFont="1" applyFill="1" applyBorder="1" applyAlignment="1">
      <alignment vertical="top" wrapText="1"/>
    </xf>
    <xf numFmtId="164" fontId="0" fillId="13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2" borderId="15" xfId="0" applyFont="1" applyFill="1" applyBorder="1" applyAlignment="1">
      <alignment vertical="top"/>
    </xf>
    <xf numFmtId="0" fontId="5" fillId="2" borderId="16" xfId="0" applyFont="1" applyFill="1" applyBorder="1" applyAlignment="1">
      <alignment vertical="top"/>
    </xf>
    <xf numFmtId="0" fontId="5" fillId="2" borderId="17" xfId="0" applyFont="1" applyFill="1" applyBorder="1" applyAlignment="1">
      <alignment vertical="top"/>
    </xf>
    <xf numFmtId="0" fontId="0" fillId="10" borderId="6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9" borderId="6" xfId="0" applyNumberFormat="1" applyFill="1" applyBorder="1" applyAlignment="1">
      <alignment horizontal="center" vertical="center"/>
    </xf>
    <xf numFmtId="164" fontId="0" fillId="7" borderId="6" xfId="0" applyNumberFormat="1" applyFill="1" applyBorder="1" applyAlignment="1">
      <alignment horizontal="center" vertical="center"/>
    </xf>
    <xf numFmtId="164" fontId="0" fillId="16" borderId="6" xfId="0" applyNumberFormat="1" applyFill="1" applyBorder="1" applyAlignment="1">
      <alignment horizontal="center" vertical="center"/>
    </xf>
    <xf numFmtId="164" fontId="8" fillId="11" borderId="8" xfId="0" applyNumberFormat="1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center" vertical="center" wrapText="1"/>
    </xf>
    <xf numFmtId="164" fontId="0" fillId="11" borderId="6" xfId="0" applyNumberFormat="1" applyFill="1" applyBorder="1" applyAlignment="1">
      <alignment horizontal="center" vertical="center"/>
    </xf>
    <xf numFmtId="164" fontId="8" fillId="13" borderId="6" xfId="0" applyNumberFormat="1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0" fillId="18" borderId="7" xfId="0" applyFill="1" applyBorder="1" applyAlignment="1">
      <alignment horizontal="center" vertical="center"/>
    </xf>
    <xf numFmtId="164" fontId="0" fillId="6" borderId="6" xfId="0" applyNumberFormat="1" applyFill="1" applyBorder="1" applyAlignment="1">
      <alignment horizontal="center" vertical="center"/>
    </xf>
    <xf numFmtId="164" fontId="2" fillId="12" borderId="8" xfId="0" applyNumberFormat="1" applyFont="1" applyFill="1" applyBorder="1" applyAlignment="1">
      <alignment horizontal="center" vertical="center"/>
    </xf>
    <xf numFmtId="164" fontId="0" fillId="18" borderId="7" xfId="0" applyNumberFormat="1" applyFill="1" applyBorder="1" applyAlignment="1">
      <alignment horizontal="center" vertical="center"/>
    </xf>
    <xf numFmtId="164" fontId="2" fillId="12" borderId="9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2" fillId="12" borderId="10" xfId="0" applyNumberFormat="1" applyFont="1" applyFill="1" applyBorder="1" applyAlignment="1">
      <alignment horizontal="center" vertical="center"/>
    </xf>
    <xf numFmtId="0" fontId="0" fillId="10" borderId="10" xfId="0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13" borderId="6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3" borderId="6" xfId="0" applyFill="1" applyBorder="1" applyAlignment="1">
      <alignment horizontal="center" vertical="center"/>
    </xf>
    <xf numFmtId="164" fontId="0" fillId="5" borderId="6" xfId="0" applyNumberFormat="1" applyFill="1" applyBorder="1" applyAlignment="1" applyProtection="1">
      <alignment horizontal="center" vertical="center"/>
      <protection locked="0"/>
    </xf>
    <xf numFmtId="0" fontId="0" fillId="10" borderId="6" xfId="0" applyFill="1" applyBorder="1" applyAlignment="1" applyProtection="1">
      <alignment horizontal="center" vertical="center"/>
      <protection locked="0"/>
    </xf>
    <xf numFmtId="0" fontId="0" fillId="5" borderId="6" xfId="0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10" borderId="7" xfId="0" applyFill="1" applyBorder="1" applyAlignment="1" applyProtection="1">
      <alignment horizontal="center" vertical="center"/>
      <protection locked="0"/>
    </xf>
    <xf numFmtId="164" fontId="0" fillId="14" borderId="20" xfId="0" applyNumberFormat="1" applyFill="1" applyBorder="1" applyAlignment="1">
      <alignment horizontal="center" vertical="center"/>
    </xf>
    <xf numFmtId="164" fontId="0" fillId="14" borderId="6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" fontId="0" fillId="10" borderId="20" xfId="0" applyNumberFormat="1" applyFill="1" applyBorder="1" applyAlignment="1">
      <alignment horizontal="center" vertical="center"/>
    </xf>
    <xf numFmtId="1" fontId="0" fillId="10" borderId="6" xfId="0" applyNumberFormat="1" applyFill="1" applyBorder="1" applyAlignment="1">
      <alignment horizontal="center" vertical="center"/>
    </xf>
    <xf numFmtId="0" fontId="0" fillId="7" borderId="6" xfId="0" applyFill="1" applyBorder="1" applyAlignment="1" applyProtection="1">
      <alignment horizontal="center" vertical="center"/>
      <protection locked="0"/>
    </xf>
    <xf numFmtId="0" fontId="0" fillId="7" borderId="18" xfId="0" applyFill="1" applyBorder="1" applyAlignment="1" applyProtection="1">
      <alignment horizontal="center" vertical="center"/>
      <protection locked="0"/>
    </xf>
    <xf numFmtId="0" fontId="2" fillId="5" borderId="22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164" fontId="2" fillId="12" borderId="8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0" fillId="16" borderId="6" xfId="0" applyFill="1" applyBorder="1" applyAlignment="1" applyProtection="1">
      <alignment horizontal="center" vertical="center"/>
      <protection locked="0"/>
    </xf>
    <xf numFmtId="0" fontId="0" fillId="16" borderId="18" xfId="0" applyFill="1" applyBorder="1" applyAlignment="1" applyProtection="1">
      <alignment horizontal="center" vertical="center"/>
      <protection locked="0"/>
    </xf>
    <xf numFmtId="0" fontId="3" fillId="16" borderId="8" xfId="0" applyFont="1" applyFill="1" applyBorder="1" applyAlignment="1">
      <alignment horizontal="center" vertical="center" wrapText="1"/>
    </xf>
    <xf numFmtId="0" fontId="3" fillId="16" borderId="6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0" fillId="5" borderId="8" xfId="0" applyFill="1" applyBorder="1" applyAlignment="1" applyProtection="1">
      <alignment horizontal="center" vertical="center"/>
      <protection locked="0"/>
    </xf>
    <xf numFmtId="0" fontId="0" fillId="7" borderId="6" xfId="0" applyFill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 wrapText="1"/>
      <protection locked="0"/>
    </xf>
    <xf numFmtId="0" fontId="3" fillId="5" borderId="16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>
      <alignment horizontal="left" vertical="center" wrapText="1"/>
    </xf>
    <xf numFmtId="0" fontId="0" fillId="0" borderId="10" xfId="0" applyBorder="1" applyAlignment="1" applyProtection="1">
      <alignment horizontal="center"/>
      <protection locked="0"/>
    </xf>
    <xf numFmtId="0" fontId="0" fillId="0" borderId="31" xfId="0" applyBorder="1" applyAlignment="1" applyProtection="1">
      <alignment horizontal="center"/>
      <protection locked="0"/>
    </xf>
    <xf numFmtId="0" fontId="0" fillId="11" borderId="6" xfId="0" applyFill="1" applyBorder="1" applyAlignment="1" applyProtection="1">
      <alignment horizontal="center" vertical="center"/>
      <protection locked="0"/>
    </xf>
    <xf numFmtId="0" fontId="0" fillId="11" borderId="18" xfId="0" applyFill="1" applyBorder="1" applyAlignment="1" applyProtection="1">
      <alignment horizontal="center" vertical="center"/>
      <protection locked="0"/>
    </xf>
    <xf numFmtId="0" fontId="0" fillId="9" borderId="6" xfId="0" applyFill="1" applyBorder="1" applyAlignment="1" applyProtection="1">
      <alignment horizontal="center" vertical="center"/>
      <protection locked="0"/>
    </xf>
    <xf numFmtId="0" fontId="0" fillId="9" borderId="18" xfId="0" applyFill="1" applyBorder="1" applyAlignment="1" applyProtection="1">
      <alignment horizontal="center" vertical="center"/>
      <protection locked="0"/>
    </xf>
    <xf numFmtId="0" fontId="3" fillId="11" borderId="8" xfId="0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0" fontId="5" fillId="2" borderId="25" xfId="0" applyFont="1" applyFill="1" applyBorder="1" applyAlignment="1">
      <alignment horizontal="left" vertical="top" wrapText="1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7" borderId="6" xfId="0" applyFill="1" applyBorder="1" applyAlignment="1" applyProtection="1">
      <alignment horizontal="left"/>
      <protection locked="0"/>
    </xf>
    <xf numFmtId="0" fontId="0" fillId="5" borderId="8" xfId="0" applyFill="1" applyBorder="1" applyAlignment="1" applyProtection="1">
      <alignment horizontal="center"/>
      <protection locked="0"/>
    </xf>
    <xf numFmtId="0" fontId="0" fillId="5" borderId="6" xfId="0" applyFill="1" applyBorder="1" applyAlignment="1" applyProtection="1">
      <alignment horizontal="center"/>
      <protection locked="0"/>
    </xf>
    <xf numFmtId="42" fontId="0" fillId="0" borderId="6" xfId="1" applyFont="1" applyBorder="1" applyAlignment="1" applyProtection="1">
      <alignment horizontal="center" vertical="center"/>
      <protection locked="0"/>
    </xf>
    <xf numFmtId="42" fontId="0" fillId="0" borderId="18" xfId="1" applyFont="1" applyBorder="1" applyAlignment="1" applyProtection="1">
      <alignment horizontal="center" vertical="center"/>
      <protection locked="0"/>
    </xf>
    <xf numFmtId="0" fontId="2" fillId="8" borderId="8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8" borderId="18" xfId="0" applyFont="1" applyFill="1" applyBorder="1" applyAlignment="1">
      <alignment horizontal="center"/>
    </xf>
    <xf numFmtId="0" fontId="5" fillId="5" borderId="15" xfId="0" applyFont="1" applyFill="1" applyBorder="1" applyAlignment="1" applyProtection="1">
      <alignment horizontal="center" vertical="top" wrapText="1"/>
      <protection locked="0"/>
    </xf>
    <xf numFmtId="0" fontId="5" fillId="5" borderId="16" xfId="0" applyFont="1" applyFill="1" applyBorder="1" applyAlignment="1" applyProtection="1">
      <alignment horizontal="center" vertical="top" wrapText="1"/>
      <protection locked="0"/>
    </xf>
    <xf numFmtId="0" fontId="5" fillId="2" borderId="8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0" borderId="16" xfId="0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4" fillId="7" borderId="8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top"/>
    </xf>
    <xf numFmtId="0" fontId="4" fillId="7" borderId="6" xfId="0" applyFont="1" applyFill="1" applyBorder="1" applyAlignment="1">
      <alignment horizontal="center" vertical="top"/>
    </xf>
    <xf numFmtId="0" fontId="3" fillId="6" borderId="6" xfId="0" applyFont="1" applyFill="1" applyBorder="1" applyAlignment="1" applyProtection="1">
      <alignment horizontal="center" vertical="top" wrapText="1"/>
      <protection locked="0"/>
    </xf>
    <xf numFmtId="0" fontId="3" fillId="6" borderId="18" xfId="0" applyFont="1" applyFill="1" applyBorder="1" applyAlignment="1" applyProtection="1">
      <alignment horizontal="center" vertical="top" wrapText="1"/>
      <protection locked="0"/>
    </xf>
    <xf numFmtId="0" fontId="4" fillId="7" borderId="15" xfId="0" applyFont="1" applyFill="1" applyBorder="1" applyAlignment="1">
      <alignment horizontal="left" vertical="top"/>
    </xf>
    <xf numFmtId="0" fontId="4" fillId="7" borderId="16" xfId="0" applyFont="1" applyFill="1" applyBorder="1" applyAlignment="1">
      <alignment horizontal="left" vertical="top"/>
    </xf>
    <xf numFmtId="0" fontId="4" fillId="7" borderId="17" xfId="0" applyFont="1" applyFill="1" applyBorder="1" applyAlignment="1">
      <alignment horizontal="left" vertical="top"/>
    </xf>
    <xf numFmtId="0" fontId="3" fillId="6" borderId="16" xfId="0" applyFont="1" applyFill="1" applyBorder="1" applyAlignment="1" applyProtection="1">
      <alignment horizontal="center" vertical="top" wrapText="1"/>
      <protection locked="0"/>
    </xf>
    <xf numFmtId="0" fontId="4" fillId="7" borderId="6" xfId="0" applyFont="1" applyFill="1" applyBorder="1" applyAlignment="1">
      <alignment horizontal="center" vertical="top" wrapText="1"/>
    </xf>
    <xf numFmtId="0" fontId="4" fillId="7" borderId="7" xfId="0" applyFont="1" applyFill="1" applyBorder="1" applyAlignment="1">
      <alignment horizontal="center" vertical="top" wrapText="1"/>
    </xf>
    <xf numFmtId="0" fontId="0" fillId="12" borderId="6" xfId="0" applyFill="1" applyBorder="1" applyAlignment="1" applyProtection="1">
      <alignment horizontal="left"/>
      <protection locked="0"/>
    </xf>
    <xf numFmtId="0" fontId="0" fillId="12" borderId="6" xfId="0" applyFill="1" applyBorder="1" applyAlignment="1" applyProtection="1">
      <alignment horizontal="center"/>
      <protection locked="0"/>
    </xf>
    <xf numFmtId="0" fontId="0" fillId="12" borderId="7" xfId="0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/>
    </xf>
    <xf numFmtId="0" fontId="0" fillId="0" borderId="7" xfId="0" applyBorder="1" applyAlignment="1" applyProtection="1">
      <alignment horizontal="center"/>
      <protection locked="0"/>
    </xf>
    <xf numFmtId="0" fontId="6" fillId="3" borderId="6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 applyProtection="1">
      <alignment horizontal="center"/>
      <protection locked="0"/>
    </xf>
    <xf numFmtId="0" fontId="8" fillId="6" borderId="7" xfId="0" applyFont="1" applyFill="1" applyBorder="1" applyAlignment="1" applyProtection="1">
      <alignment horizontal="center"/>
      <protection locked="0"/>
    </xf>
    <xf numFmtId="0" fontId="0" fillId="3" borderId="6" xfId="0" applyFill="1" applyBorder="1" applyAlignment="1">
      <alignment horizontal="center" vertical="center" wrapText="1"/>
    </xf>
    <xf numFmtId="0" fontId="7" fillId="6" borderId="6" xfId="0" applyFont="1" applyFill="1" applyBorder="1" applyAlignment="1" applyProtection="1">
      <alignment horizontal="center" vertical="center" wrapText="1"/>
      <protection locked="0"/>
    </xf>
    <xf numFmtId="0" fontId="7" fillId="6" borderId="7" xfId="0" applyFont="1" applyFill="1" applyBorder="1" applyAlignment="1" applyProtection="1">
      <alignment horizontal="center" vertical="center" wrapText="1"/>
      <protection locked="0"/>
    </xf>
    <xf numFmtId="164" fontId="0" fillId="9" borderId="8" xfId="0" applyNumberFormat="1" applyFill="1" applyBorder="1" applyAlignment="1">
      <alignment horizontal="center" vertical="center"/>
    </xf>
    <xf numFmtId="164" fontId="0" fillId="7" borderId="8" xfId="0" applyNumberFormat="1" applyFill="1" applyBorder="1" applyAlignment="1">
      <alignment horizontal="center" vertical="center"/>
    </xf>
    <xf numFmtId="164" fontId="0" fillId="16" borderId="8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5" borderId="8" xfId="0" applyFont="1" applyFill="1" applyBorder="1" applyAlignment="1" applyProtection="1">
      <alignment horizontal="center"/>
      <protection locked="0"/>
    </xf>
    <xf numFmtId="0" fontId="5" fillId="5" borderId="6" xfId="0" applyFont="1" applyFill="1" applyBorder="1" applyAlignment="1" applyProtection="1">
      <alignment horizontal="center"/>
      <protection locked="0"/>
    </xf>
    <xf numFmtId="0" fontId="5" fillId="5" borderId="7" xfId="0" applyFont="1" applyFill="1" applyBorder="1" applyAlignment="1" applyProtection="1">
      <alignment horizontal="center"/>
      <protection locked="0"/>
    </xf>
    <xf numFmtId="0" fontId="6" fillId="3" borderId="6" xfId="0" applyFont="1" applyFill="1" applyBorder="1" applyAlignment="1">
      <alignment horizontal="center" wrapText="1"/>
    </xf>
    <xf numFmtId="0" fontId="0" fillId="4" borderId="6" xfId="0" applyFill="1" applyBorder="1" applyAlignment="1">
      <alignment horizontal="left"/>
    </xf>
    <xf numFmtId="0" fontId="0" fillId="7" borderId="6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18" borderId="7" xfId="0" applyFill="1" applyBorder="1" applyAlignment="1">
      <alignment horizontal="center" vertical="center"/>
    </xf>
    <xf numFmtId="0" fontId="11" fillId="17" borderId="0" xfId="0" applyFont="1" applyFill="1" applyAlignment="1">
      <alignment horizontal="center" vertical="center" textRotation="255"/>
    </xf>
    <xf numFmtId="164" fontId="0" fillId="0" borderId="6" xfId="0" applyNumberForma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2" fillId="5" borderId="6" xfId="0" applyFont="1" applyFill="1" applyBorder="1" applyAlignment="1" applyProtection="1">
      <alignment horizontal="center"/>
      <protection locked="0"/>
    </xf>
    <xf numFmtId="0" fontId="2" fillId="5" borderId="7" xfId="0" applyFont="1" applyFill="1" applyBorder="1" applyAlignment="1" applyProtection="1">
      <alignment horizontal="center"/>
      <protection locked="0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10" borderId="4" xfId="0" applyFont="1" applyFill="1" applyBorder="1" applyAlignment="1" applyProtection="1">
      <alignment horizontal="center" vertical="center" wrapText="1"/>
      <protection locked="0"/>
    </xf>
    <xf numFmtId="0" fontId="2" fillId="10" borderId="32" xfId="0" applyFont="1" applyFill="1" applyBorder="1" applyAlignment="1" applyProtection="1">
      <alignment horizontal="center" vertical="center" wrapText="1"/>
      <protection locked="0"/>
    </xf>
    <xf numFmtId="164" fontId="12" fillId="5" borderId="28" xfId="0" applyNumberFormat="1" applyFont="1" applyFill="1" applyBorder="1" applyAlignment="1" applyProtection="1">
      <alignment horizontal="center" vertical="center" wrapText="1"/>
      <protection locked="0"/>
    </xf>
    <xf numFmtId="164" fontId="12" fillId="5" borderId="33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21" xfId="0" applyFill="1" applyBorder="1" applyAlignment="1">
      <alignment horizontal="center" vertical="center"/>
    </xf>
    <xf numFmtId="0" fontId="0" fillId="15" borderId="7" xfId="0" applyFill="1" applyBorder="1" applyAlignment="1">
      <alignment horizontal="center" vertical="center"/>
    </xf>
  </cellXfs>
  <cellStyles count="2">
    <cellStyle name="Moneda [0]" xfId="1" builtinId="7"/>
    <cellStyle name="Normal" xfId="0" builtinId="0"/>
  </cellStyles>
  <dxfs count="8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DISTRIBUCIÓN</a:t>
            </a:r>
            <a:r>
              <a:rPr lang="es-CO" baseline="0"/>
              <a:t> GENERAL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(FORMULARIO!$L$54,FORMULARIO!$L$104,FORMULARIO!$L$127,FORMULARIO!$L$161,FORMULARIO!$L$182)</c:f>
              <c:strCache>
                <c:ptCount val="5"/>
                <c:pt idx="0">
                  <c:v>GENERAL</c:v>
                </c:pt>
                <c:pt idx="1">
                  <c:v>FINANCIERA</c:v>
                </c:pt>
                <c:pt idx="2">
                  <c:v>MERCADO</c:v>
                </c:pt>
                <c:pt idx="3">
                  <c:v>TRL</c:v>
                </c:pt>
                <c:pt idx="4">
                  <c:v>TÉCNICA</c:v>
                </c:pt>
              </c:strCache>
            </c:strRef>
          </c:cat>
          <c:val>
            <c:numRef>
              <c:f>(FORMULARIO!$M$54,FORMULARIO!$M$104,FORMULARIO!$M$127,FORMULARIO!$M$161,FORMULARIO!$M$182)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0F-4104-A5C9-C7E883C57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254688"/>
        <c:axId val="327253904"/>
      </c:radarChart>
      <c:catAx>
        <c:axId val="32725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7253904"/>
        <c:crosses val="autoZero"/>
        <c:auto val="1"/>
        <c:lblAlgn val="ctr"/>
        <c:lblOffset val="100"/>
        <c:noMultiLvlLbl val="0"/>
      </c:catAx>
      <c:valAx>
        <c:axId val="32725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272546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1076325</xdr:colOff>
      <xdr:row>0</xdr:row>
      <xdr:rowOff>897797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610475" cy="8977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57150</xdr:colOff>
      <xdr:row>25</xdr:row>
      <xdr:rowOff>4764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C3:C11" totalsRowShown="0" dataDxfId="7">
  <autoFilter ref="C3:C11" xr:uid="{00000000-0009-0000-0100-000001000000}"/>
  <tableColumns count="1">
    <tableColumn id="1" xr3:uid="{00000000-0010-0000-0000-000001000000}" name="EQUIPO DE TRABAJO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2" displayName="Tabla2" ref="E3:E6" totalsRowShown="0" headerRowDxfId="5" dataDxfId="4">
  <autoFilter ref="E3:E6" xr:uid="{00000000-0009-0000-0100-000002000000}"/>
  <tableColumns count="1">
    <tableColumn id="1" xr3:uid="{00000000-0010-0000-0100-000001000000}" name="SI/NO" dataDxfId="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a4" displayName="Tabla4" ref="G3:G8" totalsRowShown="0">
  <autoFilter ref="G3:G8" xr:uid="{00000000-0009-0000-0100-000004000000}"/>
  <tableColumns count="1">
    <tableColumn id="1" xr3:uid="{00000000-0010-0000-0200-000001000000}" name="EXPERIENCI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a5" displayName="Tabla5" ref="I3:I10" totalsRowShown="0">
  <autoFilter ref="I3:I10" xr:uid="{00000000-0009-0000-0100-000005000000}"/>
  <tableColumns count="1">
    <tableColumn id="1" xr3:uid="{00000000-0010-0000-0300-000001000000}" name="GASTOS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4000000}" name="Tabla24" displayName="Tabla24" ref="E13:E17" totalsRowShown="0" headerRowDxfId="2" dataDxfId="1">
  <autoFilter ref="E13:E17" xr:uid="{00000000-0009-0000-0100-000003000000}"/>
  <tableColumns count="1">
    <tableColumn id="1" xr3:uid="{00000000-0010-0000-0400-000001000000}" name="SI/NO" dataDxfId="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abla6" displayName="Tabla6" ref="G13:G18" totalsRowShown="0">
  <autoFilter ref="G13:G18" xr:uid="{00000000-0009-0000-0100-000006000000}"/>
  <tableColumns count="1">
    <tableColumn id="1" xr3:uid="{00000000-0010-0000-0500-000001000000}" name="INGRES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4"/>
  <sheetViews>
    <sheetView tabSelected="1" topLeftCell="A15" zoomScale="70" zoomScaleNormal="70" workbookViewId="0">
      <selection activeCell="E25" sqref="E25:I25"/>
    </sheetView>
  </sheetViews>
  <sheetFormatPr baseColWidth="10" defaultColWidth="11.44140625" defaultRowHeight="14.4" x14ac:dyDescent="0.3"/>
  <cols>
    <col min="1" max="1" width="14.77734375" style="9" customWidth="1"/>
    <col min="2" max="7" width="11.44140625" style="9"/>
    <col min="8" max="8" width="14.5546875" style="9" customWidth="1"/>
    <col min="9" max="9" width="17.44140625" style="9" customWidth="1"/>
    <col min="10" max="10" width="27.77734375" style="5" customWidth="1"/>
    <col min="11" max="11" width="0" style="6" hidden="1" customWidth="1"/>
    <col min="12" max="12" width="11.44140625" style="5"/>
    <col min="13" max="13" width="21.21875" style="5" customWidth="1"/>
    <col min="14" max="14" width="0" style="6" hidden="1" customWidth="1"/>
    <col min="15" max="15" width="11.21875" style="7" hidden="1" customWidth="1"/>
    <col min="16" max="16" width="21" style="8" customWidth="1"/>
    <col min="17" max="17" width="14.21875" style="9" hidden="1" customWidth="1"/>
    <col min="18" max="16384" width="11.44140625" style="9"/>
  </cols>
  <sheetData>
    <row r="1" spans="1:15" ht="75" customHeight="1" thickBot="1" x14ac:dyDescent="0.35">
      <c r="A1" s="199"/>
      <c r="B1" s="200"/>
      <c r="C1" s="200"/>
      <c r="D1" s="200"/>
      <c r="E1" s="200"/>
      <c r="F1" s="200"/>
      <c r="G1" s="200"/>
      <c r="H1" s="200"/>
      <c r="I1" s="201"/>
      <c r="J1" s="72"/>
    </row>
    <row r="2" spans="1:15" x14ac:dyDescent="0.3">
      <c r="A2" s="178" t="s">
        <v>133</v>
      </c>
      <c r="B2" s="179"/>
      <c r="C2" s="179"/>
      <c r="D2" s="179"/>
      <c r="E2" s="179"/>
      <c r="F2" s="179"/>
      <c r="G2" s="179"/>
      <c r="H2" s="179"/>
      <c r="I2" s="180"/>
      <c r="K2" s="6" t="s">
        <v>147</v>
      </c>
      <c r="N2" s="6" t="s">
        <v>149</v>
      </c>
      <c r="O2" s="7" t="s">
        <v>150</v>
      </c>
    </row>
    <row r="3" spans="1:15" x14ac:dyDescent="0.3">
      <c r="A3" s="181"/>
      <c r="B3" s="182"/>
      <c r="C3" s="182"/>
      <c r="D3" s="182"/>
      <c r="E3" s="182"/>
      <c r="F3" s="182"/>
      <c r="G3" s="182"/>
      <c r="H3" s="182"/>
      <c r="I3" s="183"/>
    </row>
    <row r="4" spans="1:15" x14ac:dyDescent="0.3">
      <c r="A4" s="184"/>
      <c r="B4" s="185"/>
      <c r="C4" s="185"/>
      <c r="D4" s="185"/>
      <c r="E4" s="185"/>
      <c r="F4" s="185"/>
      <c r="G4" s="185"/>
      <c r="H4" s="185"/>
      <c r="I4" s="186"/>
    </row>
    <row r="5" spans="1:15" x14ac:dyDescent="0.3">
      <c r="A5" s="187" t="s">
        <v>134</v>
      </c>
      <c r="B5" s="188"/>
      <c r="C5" s="188"/>
      <c r="D5" s="188"/>
      <c r="E5" s="188"/>
      <c r="F5" s="188"/>
      <c r="G5" s="188"/>
      <c r="H5" s="188"/>
      <c r="I5" s="189"/>
      <c r="J5" s="10"/>
      <c r="K5" s="11" t="s">
        <v>147</v>
      </c>
      <c r="L5" s="12"/>
      <c r="M5" s="12"/>
      <c r="N5" s="11" t="s">
        <v>149</v>
      </c>
      <c r="O5" s="13" t="s">
        <v>148</v>
      </c>
    </row>
    <row r="6" spans="1:15" x14ac:dyDescent="0.3">
      <c r="A6" s="165" t="s">
        <v>145</v>
      </c>
      <c r="B6" s="166" t="s">
        <v>0</v>
      </c>
      <c r="C6" s="166"/>
      <c r="D6" s="96"/>
      <c r="E6" s="96"/>
      <c r="F6" s="96"/>
      <c r="G6" s="96"/>
      <c r="H6" s="4" t="s">
        <v>140</v>
      </c>
      <c r="I6" s="14"/>
      <c r="J6" s="10"/>
      <c r="K6" s="108"/>
      <c r="L6" s="15"/>
      <c r="M6" s="77"/>
      <c r="N6" s="80"/>
      <c r="O6" s="81"/>
    </row>
    <row r="7" spans="1:15" ht="27" customHeight="1" x14ac:dyDescent="0.3">
      <c r="A7" s="165"/>
      <c r="B7" s="190" t="s">
        <v>1</v>
      </c>
      <c r="C7" s="190"/>
      <c r="D7" s="169"/>
      <c r="E7" s="169"/>
      <c r="F7" s="169"/>
      <c r="G7" s="169"/>
      <c r="H7" s="169"/>
      <c r="I7" s="170"/>
      <c r="J7" s="10"/>
      <c r="K7" s="108"/>
      <c r="L7" s="15"/>
      <c r="M7" s="77"/>
      <c r="N7" s="80"/>
      <c r="O7" s="81"/>
    </row>
    <row r="8" spans="1:15" ht="27" customHeight="1" x14ac:dyDescent="0.3">
      <c r="A8" s="165"/>
      <c r="B8" s="168" t="s">
        <v>125</v>
      </c>
      <c r="C8" s="168"/>
      <c r="D8" s="96"/>
      <c r="E8" s="96"/>
      <c r="F8" s="96"/>
      <c r="G8" s="96"/>
      <c r="H8" s="3" t="s">
        <v>2</v>
      </c>
      <c r="I8" s="16"/>
      <c r="J8" s="10"/>
      <c r="K8" s="108"/>
      <c r="L8" s="15"/>
      <c r="M8" s="77"/>
      <c r="N8" s="80"/>
      <c r="O8" s="81"/>
    </row>
    <row r="9" spans="1:15" x14ac:dyDescent="0.3">
      <c r="A9" s="165"/>
      <c r="B9" s="191" t="s">
        <v>3</v>
      </c>
      <c r="C9" s="191"/>
      <c r="D9" s="2" t="s">
        <v>4</v>
      </c>
      <c r="E9" s="17"/>
      <c r="F9" s="2" t="s">
        <v>5</v>
      </c>
      <c r="G9" s="96"/>
      <c r="H9" s="96"/>
      <c r="I9" s="167"/>
      <c r="J9" s="10"/>
      <c r="K9" s="108"/>
      <c r="L9" s="15"/>
      <c r="M9" s="77"/>
      <c r="N9" s="80"/>
      <c r="O9" s="81"/>
    </row>
    <row r="10" spans="1:15" x14ac:dyDescent="0.3">
      <c r="A10" s="165"/>
      <c r="B10" s="166" t="s">
        <v>6</v>
      </c>
      <c r="C10" s="166"/>
      <c r="D10" s="2" t="s">
        <v>7</v>
      </c>
      <c r="E10" s="96"/>
      <c r="F10" s="96"/>
      <c r="G10" s="2" t="s">
        <v>8</v>
      </c>
      <c r="H10" s="96"/>
      <c r="I10" s="167"/>
      <c r="J10" s="10"/>
      <c r="K10" s="108"/>
      <c r="L10" s="15"/>
      <c r="M10" s="77"/>
      <c r="N10" s="80"/>
      <c r="O10" s="81"/>
    </row>
    <row r="11" spans="1:15" ht="15" customHeight="1" x14ac:dyDescent="0.3">
      <c r="A11" s="165"/>
      <c r="B11" s="171" t="s">
        <v>9</v>
      </c>
      <c r="C11" s="171"/>
      <c r="D11" s="171"/>
      <c r="E11" s="96"/>
      <c r="F11" s="96"/>
      <c r="G11" s="96"/>
      <c r="H11" s="96"/>
      <c r="I11" s="167"/>
      <c r="J11" s="10"/>
      <c r="K11" s="108"/>
      <c r="L11" s="15"/>
      <c r="M11" s="77"/>
      <c r="N11" s="80"/>
      <c r="O11" s="81"/>
    </row>
    <row r="12" spans="1:15" x14ac:dyDescent="0.3">
      <c r="A12" s="165"/>
      <c r="B12" s="166" t="s">
        <v>10</v>
      </c>
      <c r="C12" s="166"/>
      <c r="D12" s="96"/>
      <c r="E12" s="96"/>
      <c r="F12" s="96"/>
      <c r="G12" s="96"/>
      <c r="H12" s="96"/>
      <c r="I12" s="167"/>
      <c r="J12" s="10"/>
      <c r="K12" s="108"/>
      <c r="L12" s="15"/>
      <c r="M12" s="77"/>
      <c r="N12" s="80"/>
      <c r="O12" s="81"/>
    </row>
    <row r="13" spans="1:15" x14ac:dyDescent="0.3">
      <c r="A13" s="165"/>
      <c r="B13" s="166" t="s">
        <v>11</v>
      </c>
      <c r="C13" s="166"/>
      <c r="D13" s="96"/>
      <c r="E13" s="96"/>
      <c r="F13" s="96"/>
      <c r="G13" s="96"/>
      <c r="H13" s="96"/>
      <c r="I13" s="167"/>
      <c r="J13" s="10"/>
      <c r="K13" s="108"/>
      <c r="L13" s="15"/>
      <c r="M13" s="77"/>
      <c r="N13" s="80"/>
      <c r="O13" s="81"/>
    </row>
    <row r="14" spans="1:15" ht="26.25" customHeight="1" x14ac:dyDescent="0.3">
      <c r="A14" s="165"/>
      <c r="B14" s="166" t="s">
        <v>12</v>
      </c>
      <c r="C14" s="166"/>
      <c r="D14" s="96"/>
      <c r="E14" s="96"/>
      <c r="F14" s="96"/>
      <c r="G14" s="96"/>
      <c r="H14" s="96"/>
      <c r="I14" s="167"/>
      <c r="J14" s="10"/>
      <c r="K14" s="108"/>
      <c r="L14" s="15"/>
      <c r="M14" s="77"/>
      <c r="N14" s="80"/>
      <c r="O14" s="81"/>
    </row>
    <row r="15" spans="1:15" x14ac:dyDescent="0.3">
      <c r="A15" s="165"/>
      <c r="B15" s="166" t="s">
        <v>13</v>
      </c>
      <c r="C15" s="166"/>
      <c r="D15" s="96"/>
      <c r="E15" s="96"/>
      <c r="F15" s="96"/>
      <c r="G15" s="96"/>
      <c r="H15" s="96"/>
      <c r="I15" s="167"/>
      <c r="J15" s="10"/>
      <c r="K15" s="108"/>
      <c r="L15" s="15"/>
      <c r="M15" s="77"/>
      <c r="N15" s="80"/>
      <c r="O15" s="81"/>
    </row>
    <row r="16" spans="1:15" x14ac:dyDescent="0.3">
      <c r="A16" s="165" t="s">
        <v>146</v>
      </c>
      <c r="B16" s="166" t="s">
        <v>0</v>
      </c>
      <c r="C16" s="166"/>
      <c r="D16" s="96"/>
      <c r="E16" s="96"/>
      <c r="F16" s="96"/>
      <c r="G16" s="96"/>
      <c r="H16" s="4" t="s">
        <v>139</v>
      </c>
      <c r="I16" s="18"/>
      <c r="J16" s="10"/>
      <c r="K16" s="108"/>
      <c r="L16" s="15"/>
      <c r="M16" s="77"/>
      <c r="N16" s="80"/>
      <c r="O16" s="81"/>
    </row>
    <row r="17" spans="1:16" x14ac:dyDescent="0.3">
      <c r="A17" s="165"/>
      <c r="B17" s="166" t="s">
        <v>3</v>
      </c>
      <c r="C17" s="166"/>
      <c r="D17" s="2" t="s">
        <v>4</v>
      </c>
      <c r="E17" s="17"/>
      <c r="F17" s="2" t="s">
        <v>5</v>
      </c>
      <c r="G17" s="96"/>
      <c r="H17" s="96"/>
      <c r="I17" s="167"/>
      <c r="J17" s="10"/>
      <c r="K17" s="108"/>
      <c r="L17" s="15"/>
      <c r="M17" s="77"/>
      <c r="N17" s="80"/>
      <c r="O17" s="81"/>
    </row>
    <row r="18" spans="1:16" x14ac:dyDescent="0.3">
      <c r="A18" s="165"/>
      <c r="B18" s="166" t="s">
        <v>6</v>
      </c>
      <c r="C18" s="166"/>
      <c r="D18" s="2" t="s">
        <v>7</v>
      </c>
      <c r="E18" s="96"/>
      <c r="F18" s="96"/>
      <c r="G18" s="2" t="s">
        <v>8</v>
      </c>
      <c r="H18" s="96"/>
      <c r="I18" s="167"/>
      <c r="J18" s="10"/>
      <c r="K18" s="108"/>
      <c r="L18" s="15"/>
      <c r="M18" s="77"/>
      <c r="N18" s="80"/>
      <c r="O18" s="81"/>
    </row>
    <row r="19" spans="1:16" x14ac:dyDescent="0.3">
      <c r="A19" s="165"/>
      <c r="B19" s="166" t="s">
        <v>10</v>
      </c>
      <c r="C19" s="166"/>
      <c r="D19" s="96"/>
      <c r="E19" s="96"/>
      <c r="F19" s="96"/>
      <c r="G19" s="96"/>
      <c r="H19" s="96"/>
      <c r="I19" s="167"/>
      <c r="J19" s="10"/>
      <c r="K19" s="108"/>
      <c r="L19" s="15"/>
      <c r="M19" s="77"/>
      <c r="N19" s="80"/>
      <c r="O19" s="81"/>
    </row>
    <row r="20" spans="1:16" hidden="1" x14ac:dyDescent="0.3">
      <c r="A20" s="165"/>
      <c r="B20" s="162" t="s">
        <v>14</v>
      </c>
      <c r="C20" s="162"/>
      <c r="D20" s="163"/>
      <c r="E20" s="163"/>
      <c r="F20" s="163"/>
      <c r="G20" s="163"/>
      <c r="H20" s="163"/>
      <c r="I20" s="164"/>
      <c r="J20" s="10"/>
      <c r="K20" s="108"/>
      <c r="L20" s="15"/>
      <c r="M20" s="77"/>
      <c r="N20" s="80"/>
      <c r="O20" s="81"/>
    </row>
    <row r="21" spans="1:16" ht="33.75" hidden="1" customHeight="1" x14ac:dyDescent="0.3">
      <c r="A21" s="165"/>
      <c r="B21" s="162" t="s">
        <v>12</v>
      </c>
      <c r="C21" s="162"/>
      <c r="D21" s="163"/>
      <c r="E21" s="163"/>
      <c r="F21" s="163"/>
      <c r="G21" s="163"/>
      <c r="H21" s="163"/>
      <c r="I21" s="164"/>
      <c r="J21" s="10"/>
      <c r="K21" s="108"/>
      <c r="L21" s="15"/>
      <c r="M21" s="77"/>
      <c r="N21" s="80"/>
      <c r="O21" s="81"/>
    </row>
    <row r="22" spans="1:16" hidden="1" x14ac:dyDescent="0.3">
      <c r="A22" s="165"/>
      <c r="B22" s="162" t="s">
        <v>13</v>
      </c>
      <c r="C22" s="162"/>
      <c r="D22" s="163"/>
      <c r="E22" s="163"/>
      <c r="F22" s="163"/>
      <c r="G22" s="163"/>
      <c r="H22" s="163"/>
      <c r="I22" s="164"/>
      <c r="J22" s="10"/>
      <c r="K22" s="108"/>
      <c r="L22" s="15"/>
      <c r="M22" s="77"/>
      <c r="N22" s="80"/>
      <c r="O22" s="81"/>
    </row>
    <row r="23" spans="1:16" ht="15.75" customHeight="1" x14ac:dyDescent="0.3">
      <c r="A23" s="99" t="s">
        <v>15</v>
      </c>
      <c r="B23" s="100"/>
      <c r="C23" s="100"/>
      <c r="D23" s="100"/>
      <c r="E23" s="100"/>
      <c r="F23" s="100"/>
      <c r="G23" s="100"/>
      <c r="H23" s="172" t="s">
        <v>18</v>
      </c>
      <c r="I23" s="173"/>
      <c r="J23" s="10"/>
      <c r="K23" s="19"/>
      <c r="L23" s="15"/>
      <c r="M23" s="208" t="s">
        <v>201</v>
      </c>
      <c r="N23" s="20"/>
      <c r="O23" s="21"/>
      <c r="P23" s="206" t="s">
        <v>200</v>
      </c>
    </row>
    <row r="24" spans="1:16" ht="15" thickBot="1" x14ac:dyDescent="0.35">
      <c r="A24" s="99" t="s">
        <v>26</v>
      </c>
      <c r="B24" s="100"/>
      <c r="C24" s="100"/>
      <c r="D24" s="100"/>
      <c r="E24" s="160" t="s">
        <v>19</v>
      </c>
      <c r="F24" s="160"/>
      <c r="G24" s="160"/>
      <c r="H24" s="160"/>
      <c r="I24" s="161"/>
      <c r="J24" s="10"/>
      <c r="K24" s="22"/>
      <c r="L24" s="23"/>
      <c r="M24" s="209"/>
      <c r="N24" s="24"/>
      <c r="O24" s="25"/>
      <c r="P24" s="207"/>
    </row>
    <row r="25" spans="1:16" x14ac:dyDescent="0.3">
      <c r="A25" s="152" t="s">
        <v>20</v>
      </c>
      <c r="B25" s="153"/>
      <c r="C25" s="154" t="s">
        <v>18</v>
      </c>
      <c r="D25" s="154"/>
      <c r="E25" s="154" t="s">
        <v>18</v>
      </c>
      <c r="F25" s="154"/>
      <c r="G25" s="154"/>
      <c r="H25" s="154"/>
      <c r="I25" s="155"/>
      <c r="J25" s="35" t="str">
        <f>IF(C25="Si",2,"No tiene personal")</f>
        <v>No tiene personal</v>
      </c>
      <c r="K25" s="84">
        <v>36</v>
      </c>
      <c r="L25" s="36">
        <f>IF(E25=1,J25*0.1,IF(E25=2,J25*0.3,IF(E25=3,J25*0.7,IF(E25= 4,J25*0.9,IF(E25=5,J25*1,IF(E25="MÁS",2,IF(J25="No tiene personal",0)))))))</f>
        <v>0</v>
      </c>
      <c r="M25" s="82">
        <f>SUM(L25:L29)</f>
        <v>0</v>
      </c>
      <c r="N25" s="84">
        <v>10</v>
      </c>
      <c r="O25" s="85">
        <f>AVERAGE(K25:N30)</f>
        <v>5.75</v>
      </c>
      <c r="P25" s="210">
        <v>10</v>
      </c>
    </row>
    <row r="26" spans="1:16" x14ac:dyDescent="0.3">
      <c r="A26" s="152" t="s">
        <v>23</v>
      </c>
      <c r="B26" s="153"/>
      <c r="C26" s="154" t="s">
        <v>18</v>
      </c>
      <c r="D26" s="154"/>
      <c r="E26" s="154" t="s">
        <v>18</v>
      </c>
      <c r="F26" s="154"/>
      <c r="G26" s="154"/>
      <c r="H26" s="154"/>
      <c r="I26" s="155"/>
      <c r="J26" s="37" t="str">
        <f t="shared" ref="J26:J29" si="0">IF(C26="Si",5,"No tiene personal")</f>
        <v>No tiene personal</v>
      </c>
      <c r="K26" s="74"/>
      <c r="L26" s="38">
        <f t="shared" ref="L26:L29" si="1">IF(E26=1,J26*0.1,IF(E26=2,J26*0.3,IF(E26=3,J26*0.7,IF(E26= 4,J26*0.9,IF(E26=5,J26*1,IF(E26="MÁS",2,IF(J26="No tiene personal",0)))))))</f>
        <v>0</v>
      </c>
      <c r="M26" s="83"/>
      <c r="N26" s="74"/>
      <c r="O26" s="86"/>
      <c r="P26" s="211"/>
    </row>
    <row r="27" spans="1:16" x14ac:dyDescent="0.3">
      <c r="A27" s="152" t="s">
        <v>24</v>
      </c>
      <c r="B27" s="153"/>
      <c r="C27" s="154" t="s">
        <v>18</v>
      </c>
      <c r="D27" s="154"/>
      <c r="E27" s="154" t="s">
        <v>18</v>
      </c>
      <c r="F27" s="154"/>
      <c r="G27" s="154"/>
      <c r="H27" s="154"/>
      <c r="I27" s="155"/>
      <c r="J27" s="37" t="str">
        <f t="shared" si="0"/>
        <v>No tiene personal</v>
      </c>
      <c r="K27" s="74"/>
      <c r="L27" s="38">
        <f t="shared" si="1"/>
        <v>0</v>
      </c>
      <c r="M27" s="83"/>
      <c r="N27" s="74"/>
      <c r="O27" s="86"/>
      <c r="P27" s="211"/>
    </row>
    <row r="28" spans="1:16" x14ac:dyDescent="0.3">
      <c r="A28" s="150" t="s">
        <v>25</v>
      </c>
      <c r="B28" s="151"/>
      <c r="C28" s="154" t="s">
        <v>18</v>
      </c>
      <c r="D28" s="154"/>
      <c r="E28" s="154" t="s">
        <v>18</v>
      </c>
      <c r="F28" s="154"/>
      <c r="G28" s="154"/>
      <c r="H28" s="154"/>
      <c r="I28" s="155"/>
      <c r="J28" s="37" t="str">
        <f t="shared" si="0"/>
        <v>No tiene personal</v>
      </c>
      <c r="K28" s="74"/>
      <c r="L28" s="38">
        <f t="shared" si="1"/>
        <v>0</v>
      </c>
      <c r="M28" s="83"/>
      <c r="N28" s="74"/>
      <c r="O28" s="86"/>
      <c r="P28" s="211"/>
    </row>
    <row r="29" spans="1:16" x14ac:dyDescent="0.3">
      <c r="A29" s="152" t="s">
        <v>131</v>
      </c>
      <c r="B29" s="153"/>
      <c r="C29" s="154" t="s">
        <v>18</v>
      </c>
      <c r="D29" s="154"/>
      <c r="E29" s="154" t="s">
        <v>18</v>
      </c>
      <c r="F29" s="154"/>
      <c r="G29" s="154"/>
      <c r="H29" s="154"/>
      <c r="I29" s="155"/>
      <c r="J29" s="37" t="str">
        <f t="shared" si="0"/>
        <v>No tiene personal</v>
      </c>
      <c r="K29" s="74"/>
      <c r="L29" s="38">
        <f t="shared" si="1"/>
        <v>0</v>
      </c>
      <c r="M29" s="83"/>
      <c r="N29" s="74"/>
      <c r="O29" s="86"/>
      <c r="P29" s="211"/>
    </row>
    <row r="30" spans="1:16" x14ac:dyDescent="0.3">
      <c r="A30" s="156" t="s">
        <v>161</v>
      </c>
      <c r="B30" s="157"/>
      <c r="C30" s="157"/>
      <c r="D30" s="158"/>
      <c r="E30" s="155"/>
      <c r="F30" s="159"/>
      <c r="G30" s="159"/>
      <c r="H30" s="159"/>
      <c r="I30" s="159"/>
      <c r="J30" s="37"/>
      <c r="K30" s="74"/>
      <c r="L30" s="38"/>
      <c r="M30" s="83"/>
      <c r="N30" s="74"/>
      <c r="O30" s="86"/>
      <c r="P30" s="211"/>
    </row>
    <row r="31" spans="1:16" x14ac:dyDescent="0.3">
      <c r="A31" s="99" t="s">
        <v>28</v>
      </c>
      <c r="B31" s="100"/>
      <c r="C31" s="100"/>
      <c r="D31" s="100"/>
      <c r="E31" s="100"/>
      <c r="F31" s="100"/>
      <c r="G31" s="100"/>
      <c r="H31" s="148" t="s">
        <v>18</v>
      </c>
      <c r="I31" s="149"/>
      <c r="J31" s="37">
        <f>IF(H31="Si",10,IF(H31="Medio",5,IF(H31="No",0,IF(H31="SELECCIONE",0))))</f>
        <v>0</v>
      </c>
      <c r="K31" s="34">
        <v>10</v>
      </c>
      <c r="L31" s="38">
        <f>J31</f>
        <v>0</v>
      </c>
      <c r="M31" s="39">
        <f>L31</f>
        <v>0</v>
      </c>
      <c r="N31" s="34">
        <v>10</v>
      </c>
      <c r="O31" s="40">
        <f>AVERAGE(K31:N31)</f>
        <v>5</v>
      </c>
      <c r="P31" s="41">
        <v>10</v>
      </c>
    </row>
    <row r="32" spans="1:16" ht="30" customHeight="1" x14ac:dyDescent="0.3">
      <c r="A32" s="99" t="s">
        <v>43</v>
      </c>
      <c r="B32" s="100"/>
      <c r="C32" s="100"/>
      <c r="D32" s="100"/>
      <c r="E32" s="100"/>
      <c r="F32" s="100"/>
      <c r="G32" s="100"/>
      <c r="H32" s="98" t="s">
        <v>18</v>
      </c>
      <c r="I32" s="145"/>
      <c r="J32" s="37">
        <f t="shared" ref="J32:J35" si="2">IF(H32="Si",10,IF(H32="Medio",5,IF(H32="No",0,IF(H32="SELECCIONE",0))))</f>
        <v>0</v>
      </c>
      <c r="K32" s="34">
        <v>11</v>
      </c>
      <c r="L32" s="38">
        <f t="shared" ref="L32:L37" si="3">J32</f>
        <v>0</v>
      </c>
      <c r="M32" s="39">
        <f>L32</f>
        <v>0</v>
      </c>
      <c r="N32" s="34">
        <v>5</v>
      </c>
      <c r="O32" s="40">
        <f t="shared" ref="O32:O37" si="4">AVERAGE(K32:N32)</f>
        <v>4</v>
      </c>
      <c r="P32" s="41">
        <v>5</v>
      </c>
    </row>
    <row r="33" spans="1:16" x14ac:dyDescent="0.3">
      <c r="A33" s="99" t="s">
        <v>29</v>
      </c>
      <c r="B33" s="100"/>
      <c r="C33" s="100"/>
      <c r="D33" s="100"/>
      <c r="E33" s="100"/>
      <c r="F33" s="100"/>
      <c r="G33" s="100"/>
      <c r="H33" s="98" t="s">
        <v>18</v>
      </c>
      <c r="I33" s="145"/>
      <c r="J33" s="37">
        <f>IF(H33="Si",20,IF(H33="Medio",10,IF(H33="No",0,IF(H33="SELECCIONE",0))))</f>
        <v>0</v>
      </c>
      <c r="K33" s="34">
        <v>12</v>
      </c>
      <c r="L33" s="38">
        <f t="shared" si="3"/>
        <v>0</v>
      </c>
      <c r="M33" s="39">
        <f>L33</f>
        <v>0</v>
      </c>
      <c r="N33" s="34">
        <v>20</v>
      </c>
      <c r="O33" s="40">
        <f t="shared" si="4"/>
        <v>8</v>
      </c>
      <c r="P33" s="41">
        <v>20</v>
      </c>
    </row>
    <row r="34" spans="1:16" x14ac:dyDescent="0.3">
      <c r="A34" s="99" t="s">
        <v>202</v>
      </c>
      <c r="B34" s="100"/>
      <c r="C34" s="100"/>
      <c r="D34" s="100"/>
      <c r="E34" s="100"/>
      <c r="F34" s="100"/>
      <c r="G34" s="100"/>
      <c r="H34" s="98" t="s">
        <v>18</v>
      </c>
      <c r="I34" s="145"/>
      <c r="J34" s="37">
        <f>IF(H34="Si",15,IF(H34="Medio",7.5,IF(H34="No",0,IF(H34="SELECCIONE",0))))</f>
        <v>0</v>
      </c>
      <c r="K34" s="34">
        <v>13</v>
      </c>
      <c r="L34" s="38">
        <f t="shared" si="3"/>
        <v>0</v>
      </c>
      <c r="M34" s="39">
        <f t="shared" ref="M34:M37" si="5">L34</f>
        <v>0</v>
      </c>
      <c r="N34" s="34">
        <v>15</v>
      </c>
      <c r="O34" s="40">
        <f t="shared" si="4"/>
        <v>7</v>
      </c>
      <c r="P34" s="41">
        <v>15</v>
      </c>
    </row>
    <row r="35" spans="1:16" x14ac:dyDescent="0.3">
      <c r="A35" s="99" t="s">
        <v>144</v>
      </c>
      <c r="B35" s="100"/>
      <c r="C35" s="100"/>
      <c r="D35" s="100"/>
      <c r="E35" s="100"/>
      <c r="F35" s="100"/>
      <c r="G35" s="100"/>
      <c r="H35" s="98" t="s">
        <v>18</v>
      </c>
      <c r="I35" s="145"/>
      <c r="J35" s="37">
        <f t="shared" si="2"/>
        <v>0</v>
      </c>
      <c r="K35" s="34">
        <v>14</v>
      </c>
      <c r="L35" s="38">
        <f t="shared" si="3"/>
        <v>0</v>
      </c>
      <c r="M35" s="39">
        <f t="shared" si="5"/>
        <v>0</v>
      </c>
      <c r="N35" s="34">
        <v>10</v>
      </c>
      <c r="O35" s="40">
        <f t="shared" si="4"/>
        <v>6</v>
      </c>
      <c r="P35" s="41">
        <v>10</v>
      </c>
    </row>
    <row r="36" spans="1:16" ht="30.75" customHeight="1" x14ac:dyDescent="0.3">
      <c r="A36" s="99" t="s">
        <v>46</v>
      </c>
      <c r="B36" s="100"/>
      <c r="C36" s="100"/>
      <c r="D36" s="100"/>
      <c r="E36" s="100"/>
      <c r="F36" s="100"/>
      <c r="G36" s="100"/>
      <c r="H36" s="98" t="s">
        <v>18</v>
      </c>
      <c r="I36" s="145"/>
      <c r="J36" s="37">
        <f>IF(H36="&lt; 1 AÑO",2.5,IF(H36="ENTRE 1 Y 2 AÑOS",5,IF(H36="ENTRE 2 Y 4 AÑOS",7.5,IF(H36="5 O MÁS",10,IF(H36="SELECCIONE",0)))))</f>
        <v>0</v>
      </c>
      <c r="K36" s="34">
        <v>15</v>
      </c>
      <c r="L36" s="38">
        <f t="shared" si="3"/>
        <v>0</v>
      </c>
      <c r="M36" s="39">
        <f t="shared" si="5"/>
        <v>0</v>
      </c>
      <c r="N36" s="34">
        <v>10</v>
      </c>
      <c r="O36" s="40">
        <f t="shared" si="4"/>
        <v>6.25</v>
      </c>
      <c r="P36" s="41">
        <v>10</v>
      </c>
    </row>
    <row r="37" spans="1:16" x14ac:dyDescent="0.3">
      <c r="A37" s="99" t="s">
        <v>35</v>
      </c>
      <c r="B37" s="100"/>
      <c r="C37" s="100"/>
      <c r="D37" s="100"/>
      <c r="E37" s="100"/>
      <c r="F37" s="100"/>
      <c r="G37" s="100"/>
      <c r="H37" s="98" t="s">
        <v>18</v>
      </c>
      <c r="I37" s="145"/>
      <c r="J37" s="37">
        <f>IF(H37="Si",2,IF(H37="Medio",5,IF(H37="No",0,IF(H37="SELECCIONE",0))))</f>
        <v>0</v>
      </c>
      <c r="K37" s="34">
        <v>16</v>
      </c>
      <c r="L37" s="38">
        <f t="shared" si="3"/>
        <v>0</v>
      </c>
      <c r="M37" s="39">
        <f t="shared" si="5"/>
        <v>0</v>
      </c>
      <c r="N37" s="34">
        <v>3</v>
      </c>
      <c r="O37" s="40">
        <f t="shared" si="4"/>
        <v>4.75</v>
      </c>
      <c r="P37" s="41">
        <v>2</v>
      </c>
    </row>
    <row r="38" spans="1:16" ht="15" customHeight="1" x14ac:dyDescent="0.3">
      <c r="A38" s="146" t="s">
        <v>37</v>
      </c>
      <c r="B38" s="147"/>
      <c r="C38" s="147"/>
      <c r="D38" s="96"/>
      <c r="E38" s="96"/>
      <c r="F38" s="96"/>
      <c r="G38" s="96"/>
      <c r="H38" s="96"/>
      <c r="I38" s="97"/>
      <c r="J38" s="26"/>
      <c r="K38" s="79">
        <v>0</v>
      </c>
      <c r="L38" s="27"/>
      <c r="M38" s="77"/>
      <c r="N38" s="78"/>
      <c r="O38" s="78"/>
      <c r="P38" s="28"/>
    </row>
    <row r="39" spans="1:16" x14ac:dyDescent="0.3">
      <c r="A39" s="146"/>
      <c r="B39" s="147"/>
      <c r="C39" s="147"/>
      <c r="D39" s="96"/>
      <c r="E39" s="96"/>
      <c r="F39" s="96"/>
      <c r="G39" s="96"/>
      <c r="H39" s="96"/>
      <c r="I39" s="97"/>
      <c r="J39" s="26"/>
      <c r="K39" s="79"/>
      <c r="L39" s="27"/>
      <c r="M39" s="77"/>
      <c r="N39" s="78"/>
      <c r="O39" s="78"/>
      <c r="P39" s="28"/>
    </row>
    <row r="40" spans="1:16" x14ac:dyDescent="0.3">
      <c r="A40" s="146"/>
      <c r="B40" s="147"/>
      <c r="C40" s="147"/>
      <c r="D40" s="96"/>
      <c r="E40" s="96"/>
      <c r="F40" s="96"/>
      <c r="G40" s="96"/>
      <c r="H40" s="96"/>
      <c r="I40" s="97"/>
      <c r="J40" s="26"/>
      <c r="K40" s="79"/>
      <c r="L40" s="27"/>
      <c r="M40" s="77"/>
      <c r="N40" s="78"/>
      <c r="O40" s="78"/>
      <c r="P40" s="28"/>
    </row>
    <row r="41" spans="1:16" x14ac:dyDescent="0.3">
      <c r="A41" s="146"/>
      <c r="B41" s="147"/>
      <c r="C41" s="147"/>
      <c r="D41" s="96"/>
      <c r="E41" s="96"/>
      <c r="F41" s="96"/>
      <c r="G41" s="96"/>
      <c r="H41" s="96"/>
      <c r="I41" s="97"/>
      <c r="J41" s="26"/>
      <c r="K41" s="79"/>
      <c r="L41" s="27"/>
      <c r="M41" s="77"/>
      <c r="N41" s="78"/>
      <c r="O41" s="78"/>
      <c r="P41" s="28"/>
    </row>
    <row r="42" spans="1:16" ht="15" customHeight="1" x14ac:dyDescent="0.3">
      <c r="A42" s="146" t="s">
        <v>36</v>
      </c>
      <c r="B42" s="147"/>
      <c r="C42" s="147"/>
      <c r="D42" s="96"/>
      <c r="E42" s="96"/>
      <c r="F42" s="96"/>
      <c r="G42" s="96"/>
      <c r="H42" s="96"/>
      <c r="I42" s="97"/>
      <c r="J42" s="26"/>
      <c r="K42" s="79">
        <v>0</v>
      </c>
      <c r="L42" s="27"/>
      <c r="M42" s="77"/>
      <c r="N42" s="78"/>
      <c r="O42" s="78"/>
      <c r="P42" s="28"/>
    </row>
    <row r="43" spans="1:16" x14ac:dyDescent="0.3">
      <c r="A43" s="146"/>
      <c r="B43" s="147"/>
      <c r="C43" s="147"/>
      <c r="D43" s="96"/>
      <c r="E43" s="96"/>
      <c r="F43" s="96"/>
      <c r="G43" s="96"/>
      <c r="H43" s="96"/>
      <c r="I43" s="97"/>
      <c r="J43" s="26"/>
      <c r="K43" s="79"/>
      <c r="L43" s="27"/>
      <c r="M43" s="77"/>
      <c r="N43" s="78"/>
      <c r="O43" s="78"/>
      <c r="P43" s="28"/>
    </row>
    <row r="44" spans="1:16" x14ac:dyDescent="0.3">
      <c r="A44" s="146"/>
      <c r="B44" s="147"/>
      <c r="C44" s="147"/>
      <c r="D44" s="96"/>
      <c r="E44" s="96"/>
      <c r="F44" s="96"/>
      <c r="G44" s="96"/>
      <c r="H44" s="96"/>
      <c r="I44" s="97"/>
      <c r="J44" s="26"/>
      <c r="K44" s="79"/>
      <c r="L44" s="27"/>
      <c r="M44" s="77"/>
      <c r="N44" s="78"/>
      <c r="O44" s="78"/>
      <c r="P44" s="28"/>
    </row>
    <row r="45" spans="1:16" x14ac:dyDescent="0.3">
      <c r="A45" s="146"/>
      <c r="B45" s="147"/>
      <c r="C45" s="147"/>
      <c r="D45" s="96"/>
      <c r="E45" s="96"/>
      <c r="F45" s="96"/>
      <c r="G45" s="96"/>
      <c r="H45" s="96"/>
      <c r="I45" s="97"/>
      <c r="J45" s="26"/>
      <c r="K45" s="79"/>
      <c r="L45" s="27"/>
      <c r="M45" s="77"/>
      <c r="N45" s="78"/>
      <c r="O45" s="78"/>
      <c r="P45" s="28"/>
    </row>
    <row r="46" spans="1:16" x14ac:dyDescent="0.3">
      <c r="A46" s="99" t="s">
        <v>38</v>
      </c>
      <c r="B46" s="100"/>
      <c r="C46" s="100"/>
      <c r="D46" s="100"/>
      <c r="E46" s="100"/>
      <c r="F46" s="100"/>
      <c r="G46" s="100"/>
      <c r="H46" s="80" t="s">
        <v>18</v>
      </c>
      <c r="I46" s="98"/>
      <c r="J46" s="37">
        <f>IF(H46="Si",2,IF(H46="Medio",5,IF(H46="No",0,IF(H46="SELECCIONE",0))))</f>
        <v>0</v>
      </c>
      <c r="K46" s="34">
        <v>3</v>
      </c>
      <c r="L46" s="38">
        <f>J46</f>
        <v>0</v>
      </c>
      <c r="M46" s="39">
        <f>L46</f>
        <v>0</v>
      </c>
      <c r="N46" s="34">
        <v>5</v>
      </c>
      <c r="O46" s="43">
        <f>AVERAGE(K46:N46)</f>
        <v>2</v>
      </c>
      <c r="P46" s="41">
        <v>5</v>
      </c>
    </row>
    <row r="47" spans="1:16" x14ac:dyDescent="0.3">
      <c r="A47" s="143" t="s">
        <v>39</v>
      </c>
      <c r="B47" s="144"/>
      <c r="C47" s="144"/>
      <c r="D47" s="96"/>
      <c r="E47" s="96"/>
      <c r="F47" s="96"/>
      <c r="G47" s="96"/>
      <c r="H47" s="96"/>
      <c r="I47" s="97"/>
      <c r="J47" s="26"/>
      <c r="K47" s="79">
        <v>0</v>
      </c>
      <c r="L47" s="27"/>
      <c r="M47" s="77"/>
      <c r="N47" s="78"/>
      <c r="O47" s="78"/>
      <c r="P47" s="28"/>
    </row>
    <row r="48" spans="1:16" x14ac:dyDescent="0.3">
      <c r="A48" s="143" t="s">
        <v>40</v>
      </c>
      <c r="B48" s="144"/>
      <c r="C48" s="144"/>
      <c r="D48" s="96"/>
      <c r="E48" s="96"/>
      <c r="F48" s="96"/>
      <c r="G48" s="96"/>
      <c r="H48" s="96"/>
      <c r="I48" s="97"/>
      <c r="J48" s="26"/>
      <c r="K48" s="79"/>
      <c r="L48" s="27"/>
      <c r="M48" s="77"/>
      <c r="N48" s="78"/>
      <c r="O48" s="78"/>
      <c r="P48" s="28"/>
    </row>
    <row r="49" spans="1:16" x14ac:dyDescent="0.3">
      <c r="A49" s="143" t="s">
        <v>41</v>
      </c>
      <c r="B49" s="144"/>
      <c r="C49" s="144"/>
      <c r="D49" s="96"/>
      <c r="E49" s="96"/>
      <c r="F49" s="96"/>
      <c r="G49" s="96"/>
      <c r="H49" s="96"/>
      <c r="I49" s="97"/>
      <c r="J49" s="26"/>
      <c r="K49" s="79"/>
      <c r="L49" s="27"/>
      <c r="M49" s="77"/>
      <c r="N49" s="78"/>
      <c r="O49" s="78"/>
      <c r="P49" s="28"/>
    </row>
    <row r="50" spans="1:16" x14ac:dyDescent="0.3">
      <c r="A50" s="143" t="s">
        <v>42</v>
      </c>
      <c r="B50" s="144"/>
      <c r="C50" s="144"/>
      <c r="D50" s="96"/>
      <c r="E50" s="96"/>
      <c r="F50" s="96"/>
      <c r="G50" s="96"/>
      <c r="H50" s="96"/>
      <c r="I50" s="97"/>
      <c r="J50" s="26"/>
      <c r="K50" s="79"/>
      <c r="L50" s="27"/>
      <c r="M50" s="77"/>
      <c r="N50" s="78"/>
      <c r="O50" s="78"/>
      <c r="P50" s="28"/>
    </row>
    <row r="51" spans="1:16" x14ac:dyDescent="0.3">
      <c r="A51" s="99" t="s">
        <v>44</v>
      </c>
      <c r="B51" s="100"/>
      <c r="C51" s="100"/>
      <c r="D51" s="100"/>
      <c r="E51" s="100"/>
      <c r="F51" s="100"/>
      <c r="G51" s="100"/>
      <c r="H51" s="80" t="s">
        <v>18</v>
      </c>
      <c r="I51" s="98"/>
      <c r="J51" s="37">
        <f>IF(H51="Si",5,IF(H51="Medio",2.5,IF(H51="No",0,IF(H51="SELECCIONE",0))))</f>
        <v>0</v>
      </c>
      <c r="K51" s="34">
        <v>3</v>
      </c>
      <c r="L51" s="38">
        <f>J51</f>
        <v>0</v>
      </c>
      <c r="M51" s="39">
        <f>L51</f>
        <v>0</v>
      </c>
      <c r="N51" s="34">
        <v>5</v>
      </c>
      <c r="O51" s="40">
        <f>AVERAGE(K51:N51)</f>
        <v>2</v>
      </c>
      <c r="P51" s="41">
        <v>5</v>
      </c>
    </row>
    <row r="52" spans="1:16" x14ac:dyDescent="0.3">
      <c r="A52" s="99" t="s">
        <v>141</v>
      </c>
      <c r="B52" s="100"/>
      <c r="C52" s="100"/>
      <c r="D52" s="100"/>
      <c r="E52" s="100"/>
      <c r="F52" s="100"/>
      <c r="G52" s="100"/>
      <c r="H52" s="80" t="s">
        <v>18</v>
      </c>
      <c r="I52" s="98"/>
      <c r="J52" s="37">
        <f>IF(H52="Si",4,IF(H52="Medio",2,IF(H52="No",0,IF(H52="SELECCIONE",0))))</f>
        <v>0</v>
      </c>
      <c r="K52" s="34">
        <v>3</v>
      </c>
      <c r="L52" s="38">
        <f t="shared" ref="L52:L53" si="6">J52</f>
        <v>0</v>
      </c>
      <c r="M52" s="39">
        <f t="shared" ref="M52:M53" si="7">L52</f>
        <v>0</v>
      </c>
      <c r="N52" s="34">
        <v>5</v>
      </c>
      <c r="O52" s="40">
        <f>AVERAGE(K52:N52)</f>
        <v>2</v>
      </c>
      <c r="P52" s="41">
        <v>4</v>
      </c>
    </row>
    <row r="53" spans="1:16" x14ac:dyDescent="0.3">
      <c r="A53" s="99" t="s">
        <v>142</v>
      </c>
      <c r="B53" s="100"/>
      <c r="C53" s="100"/>
      <c r="D53" s="100"/>
      <c r="E53" s="100"/>
      <c r="F53" s="100"/>
      <c r="G53" s="100"/>
      <c r="H53" s="80" t="s">
        <v>18</v>
      </c>
      <c r="I53" s="98"/>
      <c r="J53" s="37">
        <f>IF(H53="Si",4,IF(H53="Medio",2,IF(H53="No",0,IF(H53="SELECCIONE",0))))</f>
        <v>0</v>
      </c>
      <c r="K53" s="34">
        <v>3</v>
      </c>
      <c r="L53" s="38">
        <f t="shared" si="6"/>
        <v>0</v>
      </c>
      <c r="M53" s="39">
        <f t="shared" si="7"/>
        <v>0</v>
      </c>
      <c r="N53" s="34">
        <v>2</v>
      </c>
      <c r="O53" s="40">
        <f>AVERAGE(K53:N53)</f>
        <v>1.25</v>
      </c>
      <c r="P53" s="41">
        <v>4</v>
      </c>
    </row>
    <row r="54" spans="1:16" x14ac:dyDescent="0.3">
      <c r="A54" s="141"/>
      <c r="B54" s="142"/>
      <c r="C54" s="142"/>
      <c r="D54" s="142"/>
      <c r="E54" s="142"/>
      <c r="F54" s="142"/>
      <c r="G54" s="142"/>
      <c r="H54" s="142"/>
      <c r="I54" s="142"/>
      <c r="J54" s="93" t="s">
        <v>162</v>
      </c>
      <c r="K54" s="20">
        <f>SUM(K6:K53)</f>
        <v>139</v>
      </c>
      <c r="L54" s="44" t="s">
        <v>199</v>
      </c>
      <c r="M54" s="44">
        <f>SUM(M6:M53)</f>
        <v>0</v>
      </c>
      <c r="N54" s="45">
        <f t="shared" ref="N54:P54" si="8">SUM(N6:N53)</f>
        <v>100</v>
      </c>
      <c r="O54" s="45">
        <f t="shared" si="8"/>
        <v>54</v>
      </c>
      <c r="P54" s="46">
        <f t="shared" si="8"/>
        <v>100</v>
      </c>
    </row>
    <row r="55" spans="1:16" x14ac:dyDescent="0.3">
      <c r="A55" s="138" t="s">
        <v>126</v>
      </c>
      <c r="B55" s="139"/>
      <c r="C55" s="139"/>
      <c r="D55" s="139"/>
      <c r="E55" s="139"/>
      <c r="F55" s="139"/>
      <c r="G55" s="139"/>
      <c r="H55" s="139"/>
      <c r="I55" s="140"/>
      <c r="J55" s="93"/>
      <c r="K55" s="202" t="s">
        <v>163</v>
      </c>
      <c r="L55" s="202"/>
      <c r="M55" s="202"/>
      <c r="N55" s="202"/>
      <c r="O55" s="202"/>
      <c r="P55" s="203"/>
    </row>
    <row r="56" spans="1:16" x14ac:dyDescent="0.3">
      <c r="A56" s="99" t="s">
        <v>203</v>
      </c>
      <c r="B56" s="100"/>
      <c r="C56" s="100"/>
      <c r="D56" s="100"/>
      <c r="E56" s="100"/>
      <c r="F56" s="100"/>
      <c r="G56" s="100"/>
      <c r="H56" s="80" t="s">
        <v>18</v>
      </c>
      <c r="I56" s="98"/>
      <c r="J56" s="37">
        <f>IF(H56="No",0,IF(H56="SELECCIONE",0,1))</f>
        <v>0</v>
      </c>
      <c r="K56" s="74">
        <v>20</v>
      </c>
      <c r="L56" s="42"/>
      <c r="M56" s="73">
        <f>SUM(L57:L64)*J56</f>
        <v>0</v>
      </c>
      <c r="N56" s="74">
        <v>10</v>
      </c>
      <c r="O56" s="75"/>
      <c r="P56" s="196">
        <v>15</v>
      </c>
    </row>
    <row r="57" spans="1:16" ht="15.75" customHeight="1" x14ac:dyDescent="0.3">
      <c r="A57" s="94" t="s">
        <v>45</v>
      </c>
      <c r="B57" s="95"/>
      <c r="C57" s="95"/>
      <c r="D57" s="95"/>
      <c r="E57" s="95"/>
      <c r="F57" s="95"/>
      <c r="G57" s="109" t="s">
        <v>59</v>
      </c>
      <c r="H57" s="109"/>
      <c r="I57" s="29" t="s">
        <v>18</v>
      </c>
      <c r="J57" s="37">
        <f>IF(I57="Si",1.876,IF(I57="Medio",0.9375,IF(I57="No",0,IF(I57="SELECCIONE",0))))</f>
        <v>0</v>
      </c>
      <c r="K57" s="74"/>
      <c r="L57" s="38">
        <f>J57</f>
        <v>0</v>
      </c>
      <c r="M57" s="73"/>
      <c r="N57" s="74"/>
      <c r="O57" s="75"/>
      <c r="P57" s="196"/>
    </row>
    <row r="58" spans="1:16" x14ac:dyDescent="0.3">
      <c r="A58" s="94"/>
      <c r="B58" s="95"/>
      <c r="C58" s="95"/>
      <c r="D58" s="95"/>
      <c r="E58" s="95"/>
      <c r="F58" s="95"/>
      <c r="G58" s="109" t="s">
        <v>60</v>
      </c>
      <c r="H58" s="109"/>
      <c r="I58" s="29" t="s">
        <v>18</v>
      </c>
      <c r="J58" s="37">
        <f t="shared" ref="J58:J64" si="9">IF(I58="Si",1.876,IF(I58="Medio",0.9375,IF(I58="No",0,IF(I58="SELECCIONE",0))))</f>
        <v>0</v>
      </c>
      <c r="K58" s="74"/>
      <c r="L58" s="38">
        <f t="shared" ref="L58:L64" si="10">J58</f>
        <v>0</v>
      </c>
      <c r="M58" s="73"/>
      <c r="N58" s="74"/>
      <c r="O58" s="75"/>
      <c r="P58" s="196"/>
    </row>
    <row r="59" spans="1:16" x14ac:dyDescent="0.3">
      <c r="A59" s="94"/>
      <c r="B59" s="95"/>
      <c r="C59" s="95"/>
      <c r="D59" s="95"/>
      <c r="E59" s="95"/>
      <c r="F59" s="95"/>
      <c r="G59" s="109" t="s">
        <v>57</v>
      </c>
      <c r="H59" s="109"/>
      <c r="I59" s="29" t="s">
        <v>18</v>
      </c>
      <c r="J59" s="37">
        <f t="shared" si="9"/>
        <v>0</v>
      </c>
      <c r="K59" s="74"/>
      <c r="L59" s="38">
        <f t="shared" si="10"/>
        <v>0</v>
      </c>
      <c r="M59" s="73"/>
      <c r="N59" s="74"/>
      <c r="O59" s="75"/>
      <c r="P59" s="196"/>
    </row>
    <row r="60" spans="1:16" x14ac:dyDescent="0.3">
      <c r="A60" s="94"/>
      <c r="B60" s="95"/>
      <c r="C60" s="95"/>
      <c r="D60" s="95"/>
      <c r="E60" s="95"/>
      <c r="F60" s="95"/>
      <c r="G60" s="109" t="s">
        <v>58</v>
      </c>
      <c r="H60" s="109"/>
      <c r="I60" s="29" t="s">
        <v>18</v>
      </c>
      <c r="J60" s="37">
        <f t="shared" si="9"/>
        <v>0</v>
      </c>
      <c r="K60" s="74"/>
      <c r="L60" s="38">
        <f t="shared" si="10"/>
        <v>0</v>
      </c>
      <c r="M60" s="73"/>
      <c r="N60" s="74"/>
      <c r="O60" s="75"/>
      <c r="P60" s="196"/>
    </row>
    <row r="61" spans="1:16" x14ac:dyDescent="0.3">
      <c r="A61" s="94"/>
      <c r="B61" s="95"/>
      <c r="C61" s="95"/>
      <c r="D61" s="95"/>
      <c r="E61" s="95"/>
      <c r="F61" s="95"/>
      <c r="G61" s="109" t="s">
        <v>61</v>
      </c>
      <c r="H61" s="109"/>
      <c r="I61" s="29" t="s">
        <v>18</v>
      </c>
      <c r="J61" s="37">
        <f t="shared" si="9"/>
        <v>0</v>
      </c>
      <c r="K61" s="74"/>
      <c r="L61" s="38">
        <f t="shared" si="10"/>
        <v>0</v>
      </c>
      <c r="M61" s="73"/>
      <c r="N61" s="74"/>
      <c r="O61" s="75"/>
      <c r="P61" s="196"/>
    </row>
    <row r="62" spans="1:16" x14ac:dyDescent="0.3">
      <c r="A62" s="94"/>
      <c r="B62" s="95"/>
      <c r="C62" s="95"/>
      <c r="D62" s="95"/>
      <c r="E62" s="95"/>
      <c r="F62" s="95"/>
      <c r="G62" s="109" t="s">
        <v>50</v>
      </c>
      <c r="H62" s="109"/>
      <c r="I62" s="29" t="s">
        <v>18</v>
      </c>
      <c r="J62" s="37">
        <f t="shared" si="9"/>
        <v>0</v>
      </c>
      <c r="K62" s="74"/>
      <c r="L62" s="38">
        <f t="shared" si="10"/>
        <v>0</v>
      </c>
      <c r="M62" s="73"/>
      <c r="N62" s="74"/>
      <c r="O62" s="75"/>
      <c r="P62" s="196"/>
    </row>
    <row r="63" spans="1:16" x14ac:dyDescent="0.3">
      <c r="A63" s="94"/>
      <c r="B63" s="95"/>
      <c r="C63" s="95"/>
      <c r="D63" s="95"/>
      <c r="E63" s="95"/>
      <c r="F63" s="95"/>
      <c r="G63" s="109" t="s">
        <v>63</v>
      </c>
      <c r="H63" s="109"/>
      <c r="I63" s="29" t="s">
        <v>18</v>
      </c>
      <c r="J63" s="37">
        <f t="shared" si="9"/>
        <v>0</v>
      </c>
      <c r="K63" s="74"/>
      <c r="L63" s="38">
        <f t="shared" si="10"/>
        <v>0</v>
      </c>
      <c r="M63" s="73"/>
      <c r="N63" s="74"/>
      <c r="O63" s="75"/>
      <c r="P63" s="196"/>
    </row>
    <row r="64" spans="1:16" x14ac:dyDescent="0.3">
      <c r="A64" s="94"/>
      <c r="B64" s="95"/>
      <c r="C64" s="95"/>
      <c r="D64" s="95"/>
      <c r="E64" s="95"/>
      <c r="F64" s="95"/>
      <c r="G64" s="109" t="s">
        <v>62</v>
      </c>
      <c r="H64" s="109"/>
      <c r="I64" s="29" t="s">
        <v>18</v>
      </c>
      <c r="J64" s="37">
        <f t="shared" si="9"/>
        <v>0</v>
      </c>
      <c r="K64" s="74"/>
      <c r="L64" s="38">
        <f t="shared" si="10"/>
        <v>0</v>
      </c>
      <c r="M64" s="73"/>
      <c r="N64" s="74"/>
      <c r="O64" s="75"/>
      <c r="P64" s="196"/>
    </row>
    <row r="65" spans="1:16" x14ac:dyDescent="0.3">
      <c r="A65" s="99" t="s">
        <v>204</v>
      </c>
      <c r="B65" s="100"/>
      <c r="C65" s="100"/>
      <c r="D65" s="100"/>
      <c r="E65" s="100"/>
      <c r="F65" s="100"/>
      <c r="G65" s="100"/>
      <c r="H65" s="80" t="s">
        <v>18</v>
      </c>
      <c r="I65" s="98"/>
      <c r="J65" s="37">
        <f>IF(H65="No",0,IF(H65="SELECCIONE",0,1))</f>
        <v>0</v>
      </c>
      <c r="K65" s="74">
        <v>6</v>
      </c>
      <c r="L65" s="42"/>
      <c r="M65" s="73">
        <f>SUM(L66:L69)*J65</f>
        <v>0</v>
      </c>
      <c r="N65" s="74">
        <v>10</v>
      </c>
      <c r="O65" s="75"/>
      <c r="P65" s="196">
        <v>10</v>
      </c>
    </row>
    <row r="66" spans="1:16" ht="15" customHeight="1" x14ac:dyDescent="0.3">
      <c r="A66" s="94" t="s">
        <v>70</v>
      </c>
      <c r="B66" s="95"/>
      <c r="C66" s="95"/>
      <c r="D66" s="95"/>
      <c r="E66" s="95"/>
      <c r="F66" s="95"/>
      <c r="G66" s="109" t="s">
        <v>54</v>
      </c>
      <c r="H66" s="109"/>
      <c r="I66" s="29" t="s">
        <v>18</v>
      </c>
      <c r="J66" s="37">
        <f>IF(I66="Si",2.5,IF(I66="Medio",1.25,IF(I66="No",0,IF(I66="SELECCIONE",0))))</f>
        <v>0</v>
      </c>
      <c r="K66" s="74"/>
      <c r="L66" s="38">
        <f>J66</f>
        <v>0</v>
      </c>
      <c r="M66" s="73"/>
      <c r="N66" s="74"/>
      <c r="O66" s="75"/>
      <c r="P66" s="196"/>
    </row>
    <row r="67" spans="1:16" ht="15" customHeight="1" x14ac:dyDescent="0.3">
      <c r="A67" s="94"/>
      <c r="B67" s="95"/>
      <c r="C67" s="95"/>
      <c r="D67" s="95"/>
      <c r="E67" s="95"/>
      <c r="F67" s="95"/>
      <c r="G67" s="109" t="s">
        <v>64</v>
      </c>
      <c r="H67" s="109"/>
      <c r="I67" s="29" t="s">
        <v>18</v>
      </c>
      <c r="J67" s="37">
        <f t="shared" ref="J67:J69" si="11">IF(I67="Si",2.5,IF(I67="Medio",1.25,IF(I67="No",0,IF(I67="SELECCIONE",0))))</f>
        <v>0</v>
      </c>
      <c r="K67" s="74"/>
      <c r="L67" s="38">
        <f t="shared" ref="L67:L69" si="12">J67</f>
        <v>0</v>
      </c>
      <c r="M67" s="73"/>
      <c r="N67" s="74"/>
      <c r="O67" s="75"/>
      <c r="P67" s="196"/>
    </row>
    <row r="68" spans="1:16" ht="15" customHeight="1" x14ac:dyDescent="0.3">
      <c r="A68" s="94"/>
      <c r="B68" s="95"/>
      <c r="C68" s="95"/>
      <c r="D68" s="95"/>
      <c r="E68" s="95"/>
      <c r="F68" s="95"/>
      <c r="G68" s="109" t="s">
        <v>65</v>
      </c>
      <c r="H68" s="109"/>
      <c r="I68" s="29" t="s">
        <v>18</v>
      </c>
      <c r="J68" s="37">
        <f t="shared" si="11"/>
        <v>0</v>
      </c>
      <c r="K68" s="74"/>
      <c r="L68" s="38">
        <f t="shared" si="12"/>
        <v>0</v>
      </c>
      <c r="M68" s="73"/>
      <c r="N68" s="74"/>
      <c r="O68" s="75"/>
      <c r="P68" s="196"/>
    </row>
    <row r="69" spans="1:16" ht="15" customHeight="1" x14ac:dyDescent="0.3">
      <c r="A69" s="94"/>
      <c r="B69" s="95"/>
      <c r="C69" s="95"/>
      <c r="D69" s="95"/>
      <c r="E69" s="95"/>
      <c r="F69" s="95"/>
      <c r="G69" s="109" t="s">
        <v>66</v>
      </c>
      <c r="H69" s="109"/>
      <c r="I69" s="29" t="s">
        <v>18</v>
      </c>
      <c r="J69" s="37">
        <f t="shared" si="11"/>
        <v>0</v>
      </c>
      <c r="K69" s="74"/>
      <c r="L69" s="38">
        <f t="shared" si="12"/>
        <v>0</v>
      </c>
      <c r="M69" s="73"/>
      <c r="N69" s="74"/>
      <c r="O69" s="75"/>
      <c r="P69" s="196"/>
    </row>
    <row r="70" spans="1:16" ht="15" hidden="1" customHeight="1" x14ac:dyDescent="0.3">
      <c r="A70" s="94"/>
      <c r="B70" s="95"/>
      <c r="C70" s="95"/>
      <c r="D70" s="95"/>
      <c r="E70" s="95"/>
      <c r="F70" s="95"/>
      <c r="G70" s="133" t="s">
        <v>51</v>
      </c>
      <c r="H70" s="133"/>
      <c r="I70" s="29" t="s">
        <v>18</v>
      </c>
      <c r="J70" s="37"/>
      <c r="K70" s="74"/>
      <c r="L70" s="38"/>
      <c r="M70" s="73"/>
      <c r="N70" s="74"/>
      <c r="O70" s="75"/>
      <c r="P70" s="196"/>
    </row>
    <row r="71" spans="1:16" ht="28.8" x14ac:dyDescent="0.3">
      <c r="A71" s="134"/>
      <c r="B71" s="135"/>
      <c r="C71" s="135"/>
      <c r="D71" s="135"/>
      <c r="E71" s="135"/>
      <c r="F71" s="47" t="s">
        <v>165</v>
      </c>
      <c r="G71" s="96"/>
      <c r="H71" s="96"/>
      <c r="I71" s="97"/>
      <c r="J71" s="37"/>
      <c r="K71" s="74"/>
      <c r="L71" s="42"/>
      <c r="M71" s="73"/>
      <c r="N71" s="74"/>
      <c r="O71" s="75"/>
      <c r="P71" s="196"/>
    </row>
    <row r="72" spans="1:16" ht="35.25" customHeight="1" x14ac:dyDescent="0.3">
      <c r="A72" s="99" t="s">
        <v>166</v>
      </c>
      <c r="B72" s="100"/>
      <c r="C72" s="100"/>
      <c r="D72" s="100"/>
      <c r="E72" s="100"/>
      <c r="F72" s="100"/>
      <c r="G72" s="100"/>
      <c r="H72" s="80" t="s">
        <v>18</v>
      </c>
      <c r="I72" s="98"/>
      <c r="J72" s="37">
        <f>IF(H72="No",0,IF(H72="SELECCIONE",0,1))</f>
        <v>0</v>
      </c>
      <c r="K72" s="74">
        <v>6</v>
      </c>
      <c r="L72" s="42"/>
      <c r="M72" s="73">
        <f>SUM(L73:L75)*J72</f>
        <v>0</v>
      </c>
      <c r="N72" s="74">
        <v>20</v>
      </c>
      <c r="O72" s="75"/>
      <c r="P72" s="196">
        <v>20</v>
      </c>
    </row>
    <row r="73" spans="1:16" x14ac:dyDescent="0.3">
      <c r="A73" s="94" t="s">
        <v>167</v>
      </c>
      <c r="B73" s="95"/>
      <c r="C73" s="95"/>
      <c r="D73" s="95"/>
      <c r="E73" s="95"/>
      <c r="F73" s="95"/>
      <c r="G73" s="109" t="s">
        <v>67</v>
      </c>
      <c r="H73" s="109"/>
      <c r="I73" s="29" t="s">
        <v>18</v>
      </c>
      <c r="J73" s="37">
        <f>IF(I73="Si",6.667,IF(I73="Medio",3.3335,IF(I73="No",0,IF(I73="SELECCIONE",0))))</f>
        <v>0</v>
      </c>
      <c r="K73" s="74"/>
      <c r="L73" s="38">
        <f>J73</f>
        <v>0</v>
      </c>
      <c r="M73" s="73"/>
      <c r="N73" s="74"/>
      <c r="O73" s="75"/>
      <c r="P73" s="196"/>
    </row>
    <row r="74" spans="1:16" x14ac:dyDescent="0.3">
      <c r="A74" s="94"/>
      <c r="B74" s="95"/>
      <c r="C74" s="95"/>
      <c r="D74" s="95"/>
      <c r="E74" s="95"/>
      <c r="F74" s="95"/>
      <c r="G74" s="109" t="s">
        <v>68</v>
      </c>
      <c r="H74" s="109"/>
      <c r="I74" s="29" t="s">
        <v>18</v>
      </c>
      <c r="J74" s="37">
        <f t="shared" ref="J74:J75" si="13">IF(I74="Si",6.667,IF(I74="Medio",3.3335,IF(I74="No",0,IF(I74="SELECCIONE",0))))</f>
        <v>0</v>
      </c>
      <c r="K74" s="74"/>
      <c r="L74" s="38">
        <f t="shared" ref="L74:L76" si="14">J74</f>
        <v>0</v>
      </c>
      <c r="M74" s="73"/>
      <c r="N74" s="74"/>
      <c r="O74" s="75"/>
      <c r="P74" s="196"/>
    </row>
    <row r="75" spans="1:16" x14ac:dyDescent="0.3">
      <c r="A75" s="94"/>
      <c r="B75" s="95"/>
      <c r="C75" s="95"/>
      <c r="D75" s="95"/>
      <c r="E75" s="95"/>
      <c r="F75" s="95"/>
      <c r="G75" s="109" t="s">
        <v>69</v>
      </c>
      <c r="H75" s="109"/>
      <c r="I75" s="29" t="s">
        <v>18</v>
      </c>
      <c r="J75" s="37">
        <f t="shared" si="13"/>
        <v>0</v>
      </c>
      <c r="K75" s="74"/>
      <c r="L75" s="38">
        <f t="shared" si="14"/>
        <v>0</v>
      </c>
      <c r="M75" s="73"/>
      <c r="N75" s="74"/>
      <c r="O75" s="75"/>
      <c r="P75" s="196"/>
    </row>
    <row r="76" spans="1:16" ht="15" hidden="1" customHeight="1" x14ac:dyDescent="0.3">
      <c r="A76" s="94"/>
      <c r="B76" s="95"/>
      <c r="C76" s="95"/>
      <c r="D76" s="95"/>
      <c r="E76" s="95"/>
      <c r="F76" s="95"/>
      <c r="G76" s="133" t="s">
        <v>51</v>
      </c>
      <c r="H76" s="133"/>
      <c r="I76" s="29" t="s">
        <v>18</v>
      </c>
      <c r="J76" s="37"/>
      <c r="K76" s="74"/>
      <c r="L76" s="38">
        <f t="shared" si="14"/>
        <v>0</v>
      </c>
      <c r="M76" s="73"/>
      <c r="N76" s="74"/>
      <c r="O76" s="75"/>
      <c r="P76" s="196"/>
    </row>
    <row r="77" spans="1:16" ht="28.8" x14ac:dyDescent="0.3">
      <c r="A77" s="134"/>
      <c r="B77" s="135"/>
      <c r="C77" s="135"/>
      <c r="D77" s="135"/>
      <c r="E77" s="135"/>
      <c r="F77" s="47" t="s">
        <v>165</v>
      </c>
      <c r="G77" s="96"/>
      <c r="H77" s="96"/>
      <c r="I77" s="97"/>
      <c r="J77" s="37"/>
      <c r="K77" s="74"/>
      <c r="L77" s="42"/>
      <c r="M77" s="73"/>
      <c r="N77" s="74"/>
      <c r="O77" s="75"/>
      <c r="P77" s="196"/>
    </row>
    <row r="78" spans="1:16" x14ac:dyDescent="0.3">
      <c r="A78" s="99" t="s">
        <v>168</v>
      </c>
      <c r="B78" s="100"/>
      <c r="C78" s="100"/>
      <c r="D78" s="100"/>
      <c r="E78" s="100"/>
      <c r="F78" s="100"/>
      <c r="G78" s="100"/>
      <c r="H78" s="80" t="s">
        <v>18</v>
      </c>
      <c r="I78" s="98"/>
      <c r="J78" s="37">
        <f>IF(H78="No",0,IF(H78="SELECCIONE",0,1))</f>
        <v>0</v>
      </c>
      <c r="K78" s="74">
        <v>30</v>
      </c>
      <c r="L78" s="42"/>
      <c r="M78" s="73">
        <f>SUM(L79:L81)*J78</f>
        <v>0</v>
      </c>
      <c r="N78" s="76">
        <v>14</v>
      </c>
      <c r="O78" s="75"/>
      <c r="P78" s="196">
        <v>14</v>
      </c>
    </row>
    <row r="79" spans="1:16" ht="15" customHeight="1" x14ac:dyDescent="0.3">
      <c r="A79" s="94" t="s">
        <v>169</v>
      </c>
      <c r="B79" s="95"/>
      <c r="C79" s="95"/>
      <c r="D79" s="95"/>
      <c r="E79" s="95"/>
      <c r="F79" s="95"/>
      <c r="G79" s="109" t="s">
        <v>71</v>
      </c>
      <c r="H79" s="109"/>
      <c r="I79" s="29" t="s">
        <v>18</v>
      </c>
      <c r="J79" s="37">
        <f>IF(I79="Si",4.667,IF(I79="Medio",2.3335,IF(I79="No",0,IF(I79="SELECCIONE",0))))</f>
        <v>0</v>
      </c>
      <c r="K79" s="74"/>
      <c r="L79" s="38">
        <f>J79</f>
        <v>0</v>
      </c>
      <c r="M79" s="73"/>
      <c r="N79" s="76"/>
      <c r="O79" s="75"/>
      <c r="P79" s="196"/>
    </row>
    <row r="80" spans="1:16" x14ac:dyDescent="0.3">
      <c r="A80" s="94"/>
      <c r="B80" s="95"/>
      <c r="C80" s="95"/>
      <c r="D80" s="95"/>
      <c r="E80" s="95"/>
      <c r="F80" s="95"/>
      <c r="G80" s="109" t="s">
        <v>72</v>
      </c>
      <c r="H80" s="109"/>
      <c r="I80" s="29" t="s">
        <v>18</v>
      </c>
      <c r="J80" s="37">
        <f t="shared" ref="J80:J81" si="15">IF(I80="Si",4.667,IF(I80="Medio",2.3335,IF(I80="No",0,IF(I80="SELECCIONE",0))))</f>
        <v>0</v>
      </c>
      <c r="K80" s="74"/>
      <c r="L80" s="38">
        <f t="shared" ref="L80:L81" si="16">J80</f>
        <v>0</v>
      </c>
      <c r="M80" s="73"/>
      <c r="N80" s="76"/>
      <c r="O80" s="75"/>
      <c r="P80" s="196"/>
    </row>
    <row r="81" spans="1:16" x14ac:dyDescent="0.3">
      <c r="A81" s="94"/>
      <c r="B81" s="95"/>
      <c r="C81" s="95"/>
      <c r="D81" s="95"/>
      <c r="E81" s="95"/>
      <c r="F81" s="95"/>
      <c r="G81" s="109" t="s">
        <v>73</v>
      </c>
      <c r="H81" s="109"/>
      <c r="I81" s="29" t="s">
        <v>18</v>
      </c>
      <c r="J81" s="37">
        <f t="shared" si="15"/>
        <v>0</v>
      </c>
      <c r="K81" s="74"/>
      <c r="L81" s="38">
        <f t="shared" si="16"/>
        <v>0</v>
      </c>
      <c r="M81" s="73"/>
      <c r="N81" s="76"/>
      <c r="O81" s="75"/>
      <c r="P81" s="196"/>
    </row>
    <row r="82" spans="1:16" ht="15" hidden="1" customHeight="1" x14ac:dyDescent="0.3">
      <c r="A82" s="94"/>
      <c r="B82" s="95"/>
      <c r="C82" s="95"/>
      <c r="D82" s="95"/>
      <c r="E82" s="95"/>
      <c r="F82" s="95"/>
      <c r="G82" s="133" t="s">
        <v>51</v>
      </c>
      <c r="H82" s="133"/>
      <c r="I82" s="29" t="s">
        <v>18</v>
      </c>
      <c r="J82" s="37"/>
      <c r="K82" s="74"/>
      <c r="L82" s="38"/>
      <c r="M82" s="73"/>
      <c r="N82" s="76"/>
      <c r="O82" s="75"/>
      <c r="P82" s="196"/>
    </row>
    <row r="83" spans="1:16" ht="42.75" customHeight="1" x14ac:dyDescent="0.3">
      <c r="A83" s="134"/>
      <c r="B83" s="135"/>
      <c r="C83" s="135"/>
      <c r="D83" s="135"/>
      <c r="E83" s="135"/>
      <c r="F83" s="47" t="s">
        <v>165</v>
      </c>
      <c r="G83" s="96"/>
      <c r="H83" s="96"/>
      <c r="I83" s="97"/>
      <c r="J83" s="37"/>
      <c r="K83" s="74"/>
      <c r="L83" s="42"/>
      <c r="M83" s="73"/>
      <c r="N83" s="76"/>
      <c r="O83" s="75"/>
      <c r="P83" s="196"/>
    </row>
    <row r="84" spans="1:16" x14ac:dyDescent="0.3">
      <c r="A84" s="94" t="s">
        <v>74</v>
      </c>
      <c r="B84" s="95"/>
      <c r="C84" s="95"/>
      <c r="D84" s="95"/>
      <c r="E84" s="95"/>
      <c r="F84" s="95"/>
      <c r="G84" s="109" t="s">
        <v>75</v>
      </c>
      <c r="H84" s="109"/>
      <c r="I84" s="29" t="s">
        <v>18</v>
      </c>
      <c r="J84" s="37">
        <f>IF(I84="No",0,IF(I84="SELECCIONE",0,2.5))</f>
        <v>0</v>
      </c>
      <c r="K84" s="74">
        <v>6</v>
      </c>
      <c r="L84" s="38">
        <f>J84</f>
        <v>0</v>
      </c>
      <c r="M84" s="73">
        <f>SUM(L84:L87)</f>
        <v>0</v>
      </c>
      <c r="N84" s="74">
        <v>10</v>
      </c>
      <c r="O84" s="75"/>
      <c r="P84" s="196">
        <v>10</v>
      </c>
    </row>
    <row r="85" spans="1:16" x14ac:dyDescent="0.3">
      <c r="A85" s="94"/>
      <c r="B85" s="95"/>
      <c r="C85" s="95"/>
      <c r="D85" s="95"/>
      <c r="E85" s="95"/>
      <c r="F85" s="95"/>
      <c r="G85" s="109" t="s">
        <v>76</v>
      </c>
      <c r="H85" s="109"/>
      <c r="I85" s="29" t="s">
        <v>18</v>
      </c>
      <c r="J85" s="37">
        <f>IF(I85="No",0,IF(I85="SELECCIONE",0,1.5))</f>
        <v>0</v>
      </c>
      <c r="K85" s="74"/>
      <c r="L85" s="38">
        <f t="shared" ref="L85:L87" si="17">J85</f>
        <v>0</v>
      </c>
      <c r="M85" s="73"/>
      <c r="N85" s="74"/>
      <c r="O85" s="75"/>
      <c r="P85" s="196"/>
    </row>
    <row r="86" spans="1:16" x14ac:dyDescent="0.3">
      <c r="A86" s="94"/>
      <c r="B86" s="95"/>
      <c r="C86" s="95"/>
      <c r="D86" s="95"/>
      <c r="E86" s="95"/>
      <c r="F86" s="95"/>
      <c r="G86" s="109" t="s">
        <v>77</v>
      </c>
      <c r="H86" s="109"/>
      <c r="I86" s="29" t="s">
        <v>18</v>
      </c>
      <c r="J86" s="37">
        <f>IF(I86="No",0,IF(I86="SELECCIONE",0,3))</f>
        <v>0</v>
      </c>
      <c r="K86" s="74"/>
      <c r="L86" s="38">
        <f t="shared" si="17"/>
        <v>0</v>
      </c>
      <c r="M86" s="73"/>
      <c r="N86" s="74"/>
      <c r="O86" s="75"/>
      <c r="P86" s="196"/>
    </row>
    <row r="87" spans="1:16" x14ac:dyDescent="0.3">
      <c r="A87" s="94"/>
      <c r="B87" s="95"/>
      <c r="C87" s="95"/>
      <c r="D87" s="95"/>
      <c r="E87" s="95"/>
      <c r="F87" s="95"/>
      <c r="G87" s="109" t="s">
        <v>187</v>
      </c>
      <c r="H87" s="109"/>
      <c r="I87" s="29" t="s">
        <v>18</v>
      </c>
      <c r="J87" s="37">
        <f>IF(I87="No",0,IF(I87="SELECCIONE",0,3))</f>
        <v>0</v>
      </c>
      <c r="K87" s="74"/>
      <c r="L87" s="38">
        <f t="shared" si="17"/>
        <v>0</v>
      </c>
      <c r="M87" s="73"/>
      <c r="N87" s="74"/>
      <c r="O87" s="75"/>
      <c r="P87" s="196"/>
    </row>
    <row r="88" spans="1:16" ht="15" hidden="1" customHeight="1" x14ac:dyDescent="0.3">
      <c r="A88" s="94"/>
      <c r="B88" s="95"/>
      <c r="C88" s="95"/>
      <c r="D88" s="95"/>
      <c r="E88" s="95"/>
      <c r="F88" s="95"/>
      <c r="G88" s="133" t="s">
        <v>51</v>
      </c>
      <c r="H88" s="133"/>
      <c r="I88" s="29" t="s">
        <v>18</v>
      </c>
      <c r="J88" s="37"/>
      <c r="K88" s="74"/>
      <c r="L88" s="38"/>
      <c r="M88" s="73"/>
      <c r="N88" s="74"/>
      <c r="O88" s="75"/>
      <c r="P88" s="196"/>
    </row>
    <row r="89" spans="1:16" ht="42.75" customHeight="1" x14ac:dyDescent="0.3">
      <c r="A89" s="134"/>
      <c r="B89" s="135"/>
      <c r="C89" s="135"/>
      <c r="D89" s="135"/>
      <c r="E89" s="135"/>
      <c r="F89" s="47" t="s">
        <v>165</v>
      </c>
      <c r="G89" s="96"/>
      <c r="H89" s="96"/>
      <c r="I89" s="97"/>
      <c r="J89" s="37"/>
      <c r="K89" s="74"/>
      <c r="L89" s="42"/>
      <c r="M89" s="73"/>
      <c r="N89" s="74"/>
      <c r="O89" s="75"/>
      <c r="P89" s="196"/>
    </row>
    <row r="90" spans="1:16" x14ac:dyDescent="0.3">
      <c r="A90" s="99" t="s">
        <v>205</v>
      </c>
      <c r="B90" s="100"/>
      <c r="C90" s="100"/>
      <c r="D90" s="100"/>
      <c r="E90" s="100"/>
      <c r="F90" s="100"/>
      <c r="G90" s="100"/>
      <c r="H90" s="80" t="s">
        <v>18</v>
      </c>
      <c r="I90" s="98"/>
      <c r="J90" s="37">
        <f>IF(H90="No",0,IF(H90="SELECCIONE",0,1))</f>
        <v>0</v>
      </c>
      <c r="K90" s="74">
        <v>16</v>
      </c>
      <c r="L90" s="42"/>
      <c r="M90" s="73">
        <f>L91*J90</f>
        <v>0</v>
      </c>
      <c r="N90" s="74">
        <v>10</v>
      </c>
      <c r="O90" s="75"/>
      <c r="P90" s="196">
        <v>15</v>
      </c>
    </row>
    <row r="91" spans="1:16" ht="15" customHeight="1" x14ac:dyDescent="0.3">
      <c r="A91" s="99" t="s">
        <v>170</v>
      </c>
      <c r="B91" s="100"/>
      <c r="C91" s="100"/>
      <c r="D91" s="100"/>
      <c r="E91" s="100"/>
      <c r="F91" s="100"/>
      <c r="G91" s="100"/>
      <c r="H91" s="136" t="s">
        <v>18</v>
      </c>
      <c r="I91" s="137"/>
      <c r="J91" s="177">
        <f>IF(H91="Ingreso superior al egreso",15,IF(H91="Ingreso igual al egreso",10,IF(H91="Ingreso inferior al egreso",5,IF(H91="SELECCIONE",0,1))))</f>
        <v>0</v>
      </c>
      <c r="K91" s="74"/>
      <c r="L91" s="198">
        <f>J91</f>
        <v>0</v>
      </c>
      <c r="M91" s="73"/>
      <c r="N91" s="74"/>
      <c r="O91" s="75"/>
      <c r="P91" s="196"/>
    </row>
    <row r="92" spans="1:16" x14ac:dyDescent="0.3">
      <c r="A92" s="99"/>
      <c r="B92" s="100"/>
      <c r="C92" s="100"/>
      <c r="D92" s="100"/>
      <c r="E92" s="100"/>
      <c r="F92" s="100"/>
      <c r="G92" s="100"/>
      <c r="H92" s="136"/>
      <c r="I92" s="137"/>
      <c r="J92" s="177"/>
      <c r="K92" s="74"/>
      <c r="L92" s="198"/>
      <c r="M92" s="73"/>
      <c r="N92" s="74"/>
      <c r="O92" s="75"/>
      <c r="P92" s="196"/>
    </row>
    <row r="93" spans="1:16" x14ac:dyDescent="0.3">
      <c r="A93" s="94" t="s">
        <v>171</v>
      </c>
      <c r="B93" s="95"/>
      <c r="C93" s="95"/>
      <c r="D93" s="95"/>
      <c r="E93" s="95"/>
      <c r="F93" s="95"/>
      <c r="G93" s="109" t="s">
        <v>78</v>
      </c>
      <c r="H93" s="109"/>
      <c r="I93" s="29" t="s">
        <v>18</v>
      </c>
      <c r="J93" s="37">
        <f>IF(I93="No",0,IF(I93="SELECCIONE",0,2.5))</f>
        <v>0</v>
      </c>
      <c r="K93" s="74">
        <v>10</v>
      </c>
      <c r="L93" s="38">
        <f>J93</f>
        <v>0</v>
      </c>
      <c r="M93" s="73">
        <f>SUM(L93:L96)</f>
        <v>0</v>
      </c>
      <c r="N93" s="74">
        <v>15</v>
      </c>
      <c r="O93" s="75"/>
      <c r="P93" s="196">
        <v>10</v>
      </c>
    </row>
    <row r="94" spans="1:16" x14ac:dyDescent="0.3">
      <c r="A94" s="94"/>
      <c r="B94" s="95"/>
      <c r="C94" s="95"/>
      <c r="D94" s="95"/>
      <c r="E94" s="95"/>
      <c r="F94" s="95"/>
      <c r="G94" s="109" t="s">
        <v>79</v>
      </c>
      <c r="H94" s="109"/>
      <c r="I94" s="29" t="s">
        <v>18</v>
      </c>
      <c r="J94" s="37">
        <f t="shared" ref="J94:J96" si="18">IF(I94="No",0,IF(I94="SELECCIONE",0,2.5))</f>
        <v>0</v>
      </c>
      <c r="K94" s="74"/>
      <c r="L94" s="38">
        <f t="shared" ref="L94:L96" si="19">J94</f>
        <v>0</v>
      </c>
      <c r="M94" s="73"/>
      <c r="N94" s="74"/>
      <c r="O94" s="75"/>
      <c r="P94" s="196"/>
    </row>
    <row r="95" spans="1:16" x14ac:dyDescent="0.3">
      <c r="A95" s="94"/>
      <c r="B95" s="95"/>
      <c r="C95" s="95"/>
      <c r="D95" s="95"/>
      <c r="E95" s="95"/>
      <c r="F95" s="95"/>
      <c r="G95" s="109" t="s">
        <v>80</v>
      </c>
      <c r="H95" s="109"/>
      <c r="I95" s="29" t="s">
        <v>18</v>
      </c>
      <c r="J95" s="37">
        <f t="shared" si="18"/>
        <v>0</v>
      </c>
      <c r="K95" s="74"/>
      <c r="L95" s="38">
        <f t="shared" si="19"/>
        <v>0</v>
      </c>
      <c r="M95" s="73"/>
      <c r="N95" s="74"/>
      <c r="O95" s="75"/>
      <c r="P95" s="196"/>
    </row>
    <row r="96" spans="1:16" x14ac:dyDescent="0.3">
      <c r="A96" s="94"/>
      <c r="B96" s="95"/>
      <c r="C96" s="95"/>
      <c r="D96" s="95"/>
      <c r="E96" s="95"/>
      <c r="F96" s="95"/>
      <c r="G96" s="109" t="s">
        <v>135</v>
      </c>
      <c r="H96" s="109"/>
      <c r="I96" s="29" t="s">
        <v>18</v>
      </c>
      <c r="J96" s="37">
        <f t="shared" si="18"/>
        <v>0</v>
      </c>
      <c r="K96" s="74"/>
      <c r="L96" s="38">
        <f t="shared" si="19"/>
        <v>0</v>
      </c>
      <c r="M96" s="73"/>
      <c r="N96" s="74"/>
      <c r="O96" s="75"/>
      <c r="P96" s="196"/>
    </row>
    <row r="97" spans="1:16" ht="15" hidden="1" customHeight="1" x14ac:dyDescent="0.3">
      <c r="A97" s="94"/>
      <c r="B97" s="95"/>
      <c r="C97" s="95"/>
      <c r="D97" s="95"/>
      <c r="E97" s="95"/>
      <c r="F97" s="95"/>
      <c r="G97" s="133" t="s">
        <v>51</v>
      </c>
      <c r="H97" s="133"/>
      <c r="I97" s="29" t="s">
        <v>18</v>
      </c>
      <c r="J97" s="37"/>
      <c r="K97" s="74"/>
      <c r="L97" s="38"/>
      <c r="M97" s="73"/>
      <c r="N97" s="74"/>
      <c r="O97" s="75"/>
      <c r="P97" s="196"/>
    </row>
    <row r="98" spans="1:16" ht="31.5" customHeight="1" x14ac:dyDescent="0.3">
      <c r="A98" s="134"/>
      <c r="B98" s="135"/>
      <c r="C98" s="135"/>
      <c r="D98" s="135"/>
      <c r="E98" s="135"/>
      <c r="F98" s="47" t="s">
        <v>164</v>
      </c>
      <c r="G98" s="96"/>
      <c r="H98" s="96"/>
      <c r="I98" s="97"/>
      <c r="J98" s="37"/>
      <c r="K98" s="74"/>
      <c r="L98" s="42"/>
      <c r="M98" s="73"/>
      <c r="N98" s="74"/>
      <c r="O98" s="75"/>
      <c r="P98" s="196"/>
    </row>
    <row r="99" spans="1:16" x14ac:dyDescent="0.3">
      <c r="A99" s="99" t="s">
        <v>172</v>
      </c>
      <c r="B99" s="100"/>
      <c r="C99" s="100"/>
      <c r="D99" s="100"/>
      <c r="E99" s="100"/>
      <c r="F99" s="100"/>
      <c r="G99" s="100"/>
      <c r="H99" s="80" t="s">
        <v>18</v>
      </c>
      <c r="I99" s="98"/>
      <c r="J99" s="37">
        <f>IF(H99="No",0,IF(H99="SELECCIONE",0,1))</f>
        <v>0</v>
      </c>
      <c r="K99" s="76">
        <v>6</v>
      </c>
      <c r="L99" s="42"/>
      <c r="M99" s="83">
        <f>SUM(L100:L103)*J99</f>
        <v>0</v>
      </c>
      <c r="N99" s="74">
        <v>5</v>
      </c>
      <c r="O99" s="75"/>
      <c r="P99" s="196">
        <v>6</v>
      </c>
    </row>
    <row r="100" spans="1:16" x14ac:dyDescent="0.3">
      <c r="A100" s="94" t="s">
        <v>173</v>
      </c>
      <c r="B100" s="95"/>
      <c r="C100" s="95"/>
      <c r="D100" s="95"/>
      <c r="E100" s="95"/>
      <c r="F100" s="95"/>
      <c r="G100" s="109" t="s">
        <v>81</v>
      </c>
      <c r="H100" s="109"/>
      <c r="I100" s="29" t="s">
        <v>18</v>
      </c>
      <c r="J100" s="37">
        <f>IF(I100="No",0,IF(I100="SELECCIONE",0,1.5))</f>
        <v>0</v>
      </c>
      <c r="K100" s="76"/>
      <c r="L100" s="48">
        <f>J100</f>
        <v>0</v>
      </c>
      <c r="M100" s="83"/>
      <c r="N100" s="74"/>
      <c r="O100" s="75"/>
      <c r="P100" s="196"/>
    </row>
    <row r="101" spans="1:16" x14ac:dyDescent="0.3">
      <c r="A101" s="94"/>
      <c r="B101" s="95"/>
      <c r="C101" s="95"/>
      <c r="D101" s="95"/>
      <c r="E101" s="95"/>
      <c r="F101" s="95"/>
      <c r="G101" s="109" t="s">
        <v>82</v>
      </c>
      <c r="H101" s="109"/>
      <c r="I101" s="29" t="s">
        <v>18</v>
      </c>
      <c r="J101" s="37">
        <f t="shared" ref="J101:J103" si="20">IF(I101="No",0,IF(I101="SELECCIONE",0,1.5))</f>
        <v>0</v>
      </c>
      <c r="K101" s="76"/>
      <c r="L101" s="48">
        <f t="shared" ref="L101:L103" si="21">J101</f>
        <v>0</v>
      </c>
      <c r="M101" s="83"/>
      <c r="N101" s="74"/>
      <c r="O101" s="75"/>
      <c r="P101" s="196"/>
    </row>
    <row r="102" spans="1:16" x14ac:dyDescent="0.3">
      <c r="A102" s="94"/>
      <c r="B102" s="95"/>
      <c r="C102" s="95"/>
      <c r="D102" s="95"/>
      <c r="E102" s="95"/>
      <c r="F102" s="95"/>
      <c r="G102" s="109" t="s">
        <v>83</v>
      </c>
      <c r="H102" s="109"/>
      <c r="I102" s="29" t="s">
        <v>18</v>
      </c>
      <c r="J102" s="37">
        <f t="shared" si="20"/>
        <v>0</v>
      </c>
      <c r="K102" s="76"/>
      <c r="L102" s="48">
        <f t="shared" si="21"/>
        <v>0</v>
      </c>
      <c r="M102" s="83"/>
      <c r="N102" s="74"/>
      <c r="O102" s="75"/>
      <c r="P102" s="196"/>
    </row>
    <row r="103" spans="1:16" x14ac:dyDescent="0.3">
      <c r="A103" s="94"/>
      <c r="B103" s="95"/>
      <c r="C103" s="95"/>
      <c r="D103" s="95"/>
      <c r="E103" s="95"/>
      <c r="F103" s="95"/>
      <c r="G103" s="109" t="s">
        <v>84</v>
      </c>
      <c r="H103" s="109"/>
      <c r="I103" s="29" t="s">
        <v>18</v>
      </c>
      <c r="J103" s="37">
        <f t="shared" si="20"/>
        <v>0</v>
      </c>
      <c r="K103" s="76"/>
      <c r="L103" s="48">
        <f t="shared" si="21"/>
        <v>0</v>
      </c>
      <c r="M103" s="83"/>
      <c r="N103" s="74"/>
      <c r="O103" s="75"/>
      <c r="P103" s="196"/>
    </row>
    <row r="104" spans="1:16" x14ac:dyDescent="0.3">
      <c r="A104" s="89" t="s">
        <v>127</v>
      </c>
      <c r="B104" s="90"/>
      <c r="C104" s="90"/>
      <c r="D104" s="90"/>
      <c r="E104" s="90"/>
      <c r="F104" s="90"/>
      <c r="G104" s="90"/>
      <c r="H104" s="90"/>
      <c r="I104" s="90"/>
      <c r="J104" s="93" t="s">
        <v>162</v>
      </c>
      <c r="K104" s="45">
        <f>SUM(K56:K103)</f>
        <v>100</v>
      </c>
      <c r="L104" s="44" t="s">
        <v>198</v>
      </c>
      <c r="M104" s="44">
        <f>SUM(M56:M103)</f>
        <v>0</v>
      </c>
      <c r="N104" s="45">
        <f t="shared" ref="N104:P104" si="22">SUM(N56:N103)</f>
        <v>94</v>
      </c>
      <c r="O104" s="45">
        <f t="shared" si="22"/>
        <v>0</v>
      </c>
      <c r="P104" s="49">
        <f t="shared" si="22"/>
        <v>100</v>
      </c>
    </row>
    <row r="105" spans="1:16" x14ac:dyDescent="0.3">
      <c r="A105" s="91"/>
      <c r="B105" s="92"/>
      <c r="C105" s="92"/>
      <c r="D105" s="92"/>
      <c r="E105" s="92"/>
      <c r="F105" s="92"/>
      <c r="G105" s="92"/>
      <c r="H105" s="92"/>
      <c r="I105" s="92"/>
      <c r="J105" s="93"/>
      <c r="K105" s="204" t="s">
        <v>174</v>
      </c>
      <c r="L105" s="204"/>
      <c r="M105" s="204"/>
      <c r="N105" s="204"/>
      <c r="O105" s="204"/>
      <c r="P105" s="205"/>
    </row>
    <row r="106" spans="1:16" x14ac:dyDescent="0.3">
      <c r="A106" s="99" t="s">
        <v>175</v>
      </c>
      <c r="B106" s="100"/>
      <c r="C106" s="100"/>
      <c r="D106" s="100"/>
      <c r="E106" s="100"/>
      <c r="F106" s="100"/>
      <c r="G106" s="100"/>
      <c r="H106" s="80" t="s">
        <v>18</v>
      </c>
      <c r="I106" s="98"/>
      <c r="J106" s="177">
        <f>IF(H106="Si",25,IF(H106="Medio",12.5,IF(H106="No",0,IF(H106="SELECCIONE",0))))</f>
        <v>0</v>
      </c>
      <c r="K106" s="74">
        <v>10</v>
      </c>
      <c r="L106" s="198">
        <f>J106</f>
        <v>0</v>
      </c>
      <c r="M106" s="73">
        <f>L106</f>
        <v>0</v>
      </c>
      <c r="N106" s="74">
        <v>25</v>
      </c>
      <c r="O106" s="75"/>
      <c r="P106" s="196">
        <v>25</v>
      </c>
    </row>
    <row r="107" spans="1:16" ht="15" customHeight="1" x14ac:dyDescent="0.3">
      <c r="A107" s="125" t="s">
        <v>193</v>
      </c>
      <c r="B107" s="125"/>
      <c r="C107" s="125"/>
      <c r="D107" s="125"/>
      <c r="E107" s="126"/>
      <c r="F107" s="129"/>
      <c r="G107" s="130"/>
      <c r="H107" s="130"/>
      <c r="I107" s="130"/>
      <c r="J107" s="177"/>
      <c r="K107" s="74"/>
      <c r="L107" s="198"/>
      <c r="M107" s="73"/>
      <c r="N107" s="74"/>
      <c r="O107" s="75"/>
      <c r="P107" s="196"/>
    </row>
    <row r="108" spans="1:16" ht="15" customHeight="1" x14ac:dyDescent="0.3">
      <c r="A108" s="127"/>
      <c r="B108" s="127"/>
      <c r="C108" s="127"/>
      <c r="D108" s="127"/>
      <c r="E108" s="128"/>
      <c r="F108" s="131"/>
      <c r="G108" s="132"/>
      <c r="H108" s="132"/>
      <c r="I108" s="132"/>
      <c r="J108" s="177"/>
      <c r="K108" s="74"/>
      <c r="L108" s="198"/>
      <c r="M108" s="73"/>
      <c r="N108" s="74"/>
      <c r="O108" s="75"/>
      <c r="P108" s="196"/>
    </row>
    <row r="109" spans="1:16" x14ac:dyDescent="0.3">
      <c r="A109" s="50" t="s">
        <v>176</v>
      </c>
      <c r="B109" s="51"/>
      <c r="C109" s="51"/>
      <c r="D109" s="51"/>
      <c r="E109" s="51"/>
      <c r="F109" s="51"/>
      <c r="G109" s="52"/>
      <c r="H109" s="80" t="s">
        <v>18</v>
      </c>
      <c r="I109" s="98"/>
      <c r="J109" s="177">
        <f>IF(H109="Si",20,IF(H109="Medio",10,IF(H106="No",0,IF(H106="SELECCIONE",0))))</f>
        <v>0</v>
      </c>
      <c r="K109" s="74">
        <v>10</v>
      </c>
      <c r="L109" s="198">
        <f>J109</f>
        <v>0</v>
      </c>
      <c r="M109" s="73">
        <f>L109</f>
        <v>0</v>
      </c>
      <c r="N109" s="74">
        <v>25</v>
      </c>
      <c r="O109" s="75"/>
      <c r="P109" s="196">
        <v>20</v>
      </c>
    </row>
    <row r="110" spans="1:16" ht="15" customHeight="1" x14ac:dyDescent="0.3">
      <c r="A110" s="99" t="s">
        <v>85</v>
      </c>
      <c r="B110" s="100"/>
      <c r="C110" s="100"/>
      <c r="D110" s="100"/>
      <c r="E110" s="100"/>
      <c r="F110" s="96"/>
      <c r="G110" s="96"/>
      <c r="H110" s="96"/>
      <c r="I110" s="97"/>
      <c r="J110" s="177"/>
      <c r="K110" s="74"/>
      <c r="L110" s="198"/>
      <c r="M110" s="73"/>
      <c r="N110" s="74"/>
      <c r="O110" s="75"/>
      <c r="P110" s="196"/>
    </row>
    <row r="111" spans="1:16" x14ac:dyDescent="0.3">
      <c r="A111" s="99"/>
      <c r="B111" s="100"/>
      <c r="C111" s="100"/>
      <c r="D111" s="100"/>
      <c r="E111" s="100"/>
      <c r="F111" s="96"/>
      <c r="G111" s="96"/>
      <c r="H111" s="96"/>
      <c r="I111" s="97"/>
      <c r="J111" s="177"/>
      <c r="K111" s="74"/>
      <c r="L111" s="198"/>
      <c r="M111" s="73"/>
      <c r="N111" s="74"/>
      <c r="O111" s="75"/>
      <c r="P111" s="196"/>
    </row>
    <row r="112" spans="1:16" x14ac:dyDescent="0.3">
      <c r="A112" s="99" t="s">
        <v>86</v>
      </c>
      <c r="B112" s="100"/>
      <c r="C112" s="100"/>
      <c r="D112" s="100"/>
      <c r="E112" s="100"/>
      <c r="F112" s="100"/>
      <c r="G112" s="100"/>
      <c r="H112" s="80" t="s">
        <v>18</v>
      </c>
      <c r="I112" s="98"/>
      <c r="J112" s="177">
        <f>IF(H112="Si",15,IF(H112="Medio",7.5,IF(H112="No",0,IF(H112="SELECCIONE",0))))</f>
        <v>0</v>
      </c>
      <c r="K112" s="34">
        <v>10</v>
      </c>
      <c r="L112" s="198">
        <f>J112</f>
        <v>0</v>
      </c>
      <c r="M112" s="73">
        <f>L112</f>
        <v>0</v>
      </c>
      <c r="N112" s="74">
        <v>15</v>
      </c>
      <c r="O112" s="53"/>
      <c r="P112" s="196">
        <v>15</v>
      </c>
    </row>
    <row r="113" spans="1:16" x14ac:dyDescent="0.3">
      <c r="A113" s="94" t="s">
        <v>137</v>
      </c>
      <c r="B113" s="95"/>
      <c r="C113" s="95"/>
      <c r="D113" s="95"/>
      <c r="E113" s="95"/>
      <c r="F113" s="96"/>
      <c r="G113" s="96"/>
      <c r="H113" s="96"/>
      <c r="I113" s="97"/>
      <c r="J113" s="177"/>
      <c r="K113" s="74">
        <v>10</v>
      </c>
      <c r="L113" s="198"/>
      <c r="M113" s="73"/>
      <c r="N113" s="74"/>
      <c r="O113" s="75"/>
      <c r="P113" s="196"/>
    </row>
    <row r="114" spans="1:16" x14ac:dyDescent="0.3">
      <c r="A114" s="94"/>
      <c r="B114" s="95"/>
      <c r="C114" s="95"/>
      <c r="D114" s="95"/>
      <c r="E114" s="95"/>
      <c r="F114" s="96"/>
      <c r="G114" s="96"/>
      <c r="H114" s="96"/>
      <c r="I114" s="97"/>
      <c r="J114" s="177"/>
      <c r="K114" s="74"/>
      <c r="L114" s="198"/>
      <c r="M114" s="73"/>
      <c r="N114" s="74"/>
      <c r="O114" s="75"/>
      <c r="P114" s="196"/>
    </row>
    <row r="115" spans="1:16" x14ac:dyDescent="0.3">
      <c r="A115" s="94" t="s">
        <v>136</v>
      </c>
      <c r="B115" s="95"/>
      <c r="C115" s="95"/>
      <c r="D115" s="95"/>
      <c r="E115" s="95"/>
      <c r="F115" s="96"/>
      <c r="G115" s="96"/>
      <c r="H115" s="96"/>
      <c r="I115" s="97"/>
      <c r="J115" s="177"/>
      <c r="K115" s="74">
        <v>10</v>
      </c>
      <c r="L115" s="198"/>
      <c r="M115" s="73"/>
      <c r="N115" s="74"/>
      <c r="O115" s="75"/>
      <c r="P115" s="196"/>
    </row>
    <row r="116" spans="1:16" x14ac:dyDescent="0.3">
      <c r="A116" s="94"/>
      <c r="B116" s="95"/>
      <c r="C116" s="95"/>
      <c r="D116" s="95"/>
      <c r="E116" s="95"/>
      <c r="F116" s="96"/>
      <c r="G116" s="96"/>
      <c r="H116" s="96"/>
      <c r="I116" s="97"/>
      <c r="J116" s="177"/>
      <c r="K116" s="74"/>
      <c r="L116" s="198"/>
      <c r="M116" s="73"/>
      <c r="N116" s="74"/>
      <c r="O116" s="75"/>
      <c r="P116" s="196"/>
    </row>
    <row r="117" spans="1:16" ht="15" customHeight="1" x14ac:dyDescent="0.3">
      <c r="A117" s="94" t="s">
        <v>87</v>
      </c>
      <c r="B117" s="95"/>
      <c r="C117" s="95"/>
      <c r="D117" s="95"/>
      <c r="E117" s="95"/>
      <c r="F117" s="95"/>
      <c r="G117" s="95"/>
      <c r="H117" s="80" t="s">
        <v>18</v>
      </c>
      <c r="I117" s="98"/>
      <c r="J117" s="177">
        <f>IF(H117="Si",20,IF(H117="Medio",10,IF(H117="No",0,IF(H117="SELECCIONE",0))))</f>
        <v>0</v>
      </c>
      <c r="K117" s="74">
        <v>10</v>
      </c>
      <c r="L117" s="198">
        <f>J117</f>
        <v>0</v>
      </c>
      <c r="M117" s="83">
        <f>L117</f>
        <v>0</v>
      </c>
      <c r="N117" s="76">
        <v>20</v>
      </c>
      <c r="O117" s="75"/>
      <c r="P117" s="196">
        <v>20</v>
      </c>
    </row>
    <row r="118" spans="1:16" x14ac:dyDescent="0.3">
      <c r="A118" s="94"/>
      <c r="B118" s="95"/>
      <c r="C118" s="95"/>
      <c r="D118" s="95"/>
      <c r="E118" s="95"/>
      <c r="F118" s="95"/>
      <c r="G118" s="95"/>
      <c r="H118" s="80"/>
      <c r="I118" s="98"/>
      <c r="J118" s="177"/>
      <c r="K118" s="74"/>
      <c r="L118" s="198"/>
      <c r="M118" s="83"/>
      <c r="N118" s="76"/>
      <c r="O118" s="75"/>
      <c r="P118" s="196"/>
    </row>
    <row r="119" spans="1:16" ht="15" customHeight="1" x14ac:dyDescent="0.3">
      <c r="A119" s="94" t="s">
        <v>138</v>
      </c>
      <c r="B119" s="95"/>
      <c r="C119" s="95"/>
      <c r="D119" s="95"/>
      <c r="E119" s="95"/>
      <c r="F119" s="95"/>
      <c r="G119" s="95"/>
      <c r="H119" s="80" t="s">
        <v>18</v>
      </c>
      <c r="I119" s="98"/>
      <c r="J119" s="177">
        <f>IF(H119="Si",5,IF(H119="Medio",0,IF(H119="No",0,IF(H119="SELECCIONE",0))))</f>
        <v>0</v>
      </c>
      <c r="K119" s="74">
        <v>10</v>
      </c>
      <c r="L119" s="198">
        <f>J119</f>
        <v>0</v>
      </c>
      <c r="M119" s="73">
        <f>L119</f>
        <v>0</v>
      </c>
      <c r="N119" s="74">
        <v>5</v>
      </c>
      <c r="O119" s="75"/>
      <c r="P119" s="196">
        <v>5</v>
      </c>
    </row>
    <row r="120" spans="1:16" x14ac:dyDescent="0.3">
      <c r="A120" s="94"/>
      <c r="B120" s="95"/>
      <c r="C120" s="95"/>
      <c r="D120" s="95"/>
      <c r="E120" s="95"/>
      <c r="F120" s="95"/>
      <c r="G120" s="95"/>
      <c r="H120" s="80"/>
      <c r="I120" s="98"/>
      <c r="J120" s="177"/>
      <c r="K120" s="74"/>
      <c r="L120" s="198"/>
      <c r="M120" s="73"/>
      <c r="N120" s="74"/>
      <c r="O120" s="75"/>
      <c r="P120" s="196"/>
    </row>
    <row r="121" spans="1:16" ht="15" customHeight="1" x14ac:dyDescent="0.3">
      <c r="A121" s="94" t="s">
        <v>132</v>
      </c>
      <c r="B121" s="95"/>
      <c r="C121" s="95"/>
      <c r="D121" s="95"/>
      <c r="E121" s="95"/>
      <c r="F121" s="95"/>
      <c r="G121" s="95"/>
      <c r="H121" s="80" t="s">
        <v>18</v>
      </c>
      <c r="I121" s="98"/>
      <c r="J121" s="177">
        <f t="shared" ref="J121" si="23">IF(H121="Si",5,IF(H121="Medio",0,IF(H121="No",0,IF(H121="SELECCIONE",0))))</f>
        <v>0</v>
      </c>
      <c r="K121" s="74">
        <v>10</v>
      </c>
      <c r="L121" s="198">
        <f t="shared" ref="L121" si="24">J121</f>
        <v>0</v>
      </c>
      <c r="M121" s="73">
        <f t="shared" ref="M121" si="25">L121</f>
        <v>0</v>
      </c>
      <c r="N121" s="74">
        <v>5</v>
      </c>
      <c r="O121" s="75"/>
      <c r="P121" s="196">
        <v>5</v>
      </c>
    </row>
    <row r="122" spans="1:16" ht="36" customHeight="1" x14ac:dyDescent="0.3">
      <c r="A122" s="94"/>
      <c r="B122" s="95"/>
      <c r="C122" s="95"/>
      <c r="D122" s="95"/>
      <c r="E122" s="95"/>
      <c r="F122" s="95"/>
      <c r="G122" s="95"/>
      <c r="H122" s="80"/>
      <c r="I122" s="98"/>
      <c r="J122" s="177"/>
      <c r="K122" s="74"/>
      <c r="L122" s="198"/>
      <c r="M122" s="73"/>
      <c r="N122" s="74"/>
      <c r="O122" s="75"/>
      <c r="P122" s="196"/>
    </row>
    <row r="123" spans="1:16" ht="15" customHeight="1" x14ac:dyDescent="0.3">
      <c r="A123" s="94" t="s">
        <v>143</v>
      </c>
      <c r="B123" s="95"/>
      <c r="C123" s="95"/>
      <c r="D123" s="95"/>
      <c r="E123" s="95"/>
      <c r="F123" s="95"/>
      <c r="G123" s="95"/>
      <c r="H123" s="80" t="s">
        <v>18</v>
      </c>
      <c r="I123" s="98"/>
      <c r="J123" s="177">
        <f t="shared" ref="J123" si="26">IF(H123="Si",5,IF(H123="Medio",0,IF(H123="No",0,IF(H123="SELECCIONE",0))))</f>
        <v>0</v>
      </c>
      <c r="K123" s="74">
        <v>10</v>
      </c>
      <c r="L123" s="198">
        <f t="shared" ref="L123" si="27">J123</f>
        <v>0</v>
      </c>
      <c r="M123" s="73">
        <f t="shared" ref="M123" si="28">L123</f>
        <v>0</v>
      </c>
      <c r="N123" s="74">
        <v>5</v>
      </c>
      <c r="O123" s="75"/>
      <c r="P123" s="196">
        <v>5</v>
      </c>
    </row>
    <row r="124" spans="1:16" x14ac:dyDescent="0.3">
      <c r="A124" s="94"/>
      <c r="B124" s="95"/>
      <c r="C124" s="95"/>
      <c r="D124" s="95"/>
      <c r="E124" s="95"/>
      <c r="F124" s="95"/>
      <c r="G124" s="95"/>
      <c r="H124" s="80"/>
      <c r="I124" s="98"/>
      <c r="J124" s="177"/>
      <c r="K124" s="74"/>
      <c r="L124" s="198"/>
      <c r="M124" s="73"/>
      <c r="N124" s="74"/>
      <c r="O124" s="75"/>
      <c r="P124" s="196"/>
    </row>
    <row r="125" spans="1:16" ht="15" customHeight="1" x14ac:dyDescent="0.3">
      <c r="A125" s="94" t="s">
        <v>88</v>
      </c>
      <c r="B125" s="95"/>
      <c r="C125" s="95"/>
      <c r="D125" s="95"/>
      <c r="E125" s="95"/>
      <c r="F125" s="95"/>
      <c r="G125" s="95"/>
      <c r="H125" s="80" t="s">
        <v>18</v>
      </c>
      <c r="I125" s="98"/>
      <c r="J125" s="177">
        <f t="shared" ref="J125" si="29">IF(H125="Si",5,IF(H125="Medio",0,IF(H125="No",0,IF(H125="SELECCIONE",0))))</f>
        <v>0</v>
      </c>
      <c r="K125" s="74">
        <v>10</v>
      </c>
      <c r="L125" s="198">
        <f t="shared" ref="L125" si="30">J125</f>
        <v>0</v>
      </c>
      <c r="M125" s="73">
        <f t="shared" ref="M125" si="31">L125</f>
        <v>0</v>
      </c>
      <c r="N125" s="74">
        <v>5</v>
      </c>
      <c r="O125" s="75"/>
      <c r="P125" s="196">
        <v>5</v>
      </c>
    </row>
    <row r="126" spans="1:16" x14ac:dyDescent="0.3">
      <c r="A126" s="94"/>
      <c r="B126" s="95"/>
      <c r="C126" s="95"/>
      <c r="D126" s="95"/>
      <c r="E126" s="95"/>
      <c r="F126" s="95"/>
      <c r="G126" s="95"/>
      <c r="H126" s="80"/>
      <c r="I126" s="98"/>
      <c r="J126" s="177"/>
      <c r="K126" s="74"/>
      <c r="L126" s="198"/>
      <c r="M126" s="73"/>
      <c r="N126" s="74"/>
      <c r="O126" s="75"/>
      <c r="P126" s="196"/>
    </row>
    <row r="127" spans="1:16" x14ac:dyDescent="0.3">
      <c r="A127" s="89" t="s">
        <v>128</v>
      </c>
      <c r="B127" s="90"/>
      <c r="C127" s="90"/>
      <c r="D127" s="90"/>
      <c r="E127" s="90"/>
      <c r="F127" s="90"/>
      <c r="G127" s="90"/>
      <c r="H127" s="90"/>
      <c r="I127" s="90"/>
      <c r="J127" s="93" t="s">
        <v>162</v>
      </c>
      <c r="K127" s="45">
        <f>SUM(K106:K126)</f>
        <v>100</v>
      </c>
      <c r="L127" s="44" t="s">
        <v>197</v>
      </c>
      <c r="M127" s="44">
        <f>SUM(M106:M126)</f>
        <v>0</v>
      </c>
      <c r="N127" s="38">
        <f t="shared" ref="N127:P127" si="32">SUM(N106:N126)</f>
        <v>105</v>
      </c>
      <c r="O127" s="38">
        <f t="shared" si="32"/>
        <v>0</v>
      </c>
      <c r="P127" s="54">
        <f t="shared" si="32"/>
        <v>100</v>
      </c>
    </row>
    <row r="128" spans="1:16" x14ac:dyDescent="0.3">
      <c r="A128" s="91"/>
      <c r="B128" s="92"/>
      <c r="C128" s="92"/>
      <c r="D128" s="92"/>
      <c r="E128" s="92"/>
      <c r="F128" s="92"/>
      <c r="G128" s="92"/>
      <c r="H128" s="92"/>
      <c r="I128" s="92"/>
      <c r="J128" s="93"/>
      <c r="K128" s="204" t="s">
        <v>177</v>
      </c>
      <c r="L128" s="204"/>
      <c r="M128" s="204"/>
      <c r="N128" s="204"/>
      <c r="O128" s="204"/>
      <c r="P128" s="205"/>
    </row>
    <row r="129" spans="1:17" ht="15" customHeight="1" x14ac:dyDescent="0.3">
      <c r="A129" s="94" t="s">
        <v>112</v>
      </c>
      <c r="B129" s="95"/>
      <c r="C129" s="95"/>
      <c r="D129" s="95"/>
      <c r="E129" s="95"/>
      <c r="F129" s="95"/>
      <c r="G129" s="95"/>
      <c r="H129" s="95"/>
      <c r="I129" s="107"/>
      <c r="J129" s="37"/>
      <c r="K129" s="34"/>
      <c r="L129" s="38"/>
      <c r="M129" s="38"/>
      <c r="N129" s="34"/>
      <c r="O129" s="53"/>
      <c r="P129" s="49"/>
    </row>
    <row r="130" spans="1:17" x14ac:dyDescent="0.3">
      <c r="A130" s="105" t="s">
        <v>129</v>
      </c>
      <c r="B130" s="106"/>
      <c r="C130" s="106"/>
      <c r="D130" s="106"/>
      <c r="E130" s="106"/>
      <c r="F130" s="106"/>
      <c r="G130" s="106"/>
      <c r="H130" s="80" t="s">
        <v>18</v>
      </c>
      <c r="I130" s="98"/>
      <c r="J130" s="174" t="s">
        <v>152</v>
      </c>
      <c r="K130" s="193">
        <v>10</v>
      </c>
      <c r="L130" s="55">
        <f>IF(H130="No",0,IF(H130="SELECCIONE",0,0.667))</f>
        <v>0</v>
      </c>
      <c r="M130" s="73">
        <f>SUM(L130:L132)</f>
        <v>0</v>
      </c>
      <c r="N130" s="193">
        <v>2</v>
      </c>
      <c r="O130" s="75"/>
      <c r="P130" s="196">
        <v>2</v>
      </c>
      <c r="Q130" s="197" t="str">
        <f>IF(M161&lt;=1.9,"TRL 0",IF(M161&lt;=5.9,"TRL 1",IF(M161&lt;=11.9,"TRL 2",IF(M161&lt;=19.9,"TRL 3",IF(M161&lt;=29.9,"TRL 4",IF(M161&lt;=41.9,"TRL 5",IF(M161&lt;=56.9,"TRL 6",IF(M161&lt;=74.9,"TRL 7",IF(M161&lt;=99.9,"TRL 8",IF(M161&lt;=101,"TRL 9","ERROR"))))))))))</f>
        <v>TRL 0</v>
      </c>
    </row>
    <row r="131" spans="1:17" x14ac:dyDescent="0.3">
      <c r="A131" s="105" t="s">
        <v>181</v>
      </c>
      <c r="B131" s="106"/>
      <c r="C131" s="106"/>
      <c r="D131" s="106"/>
      <c r="E131" s="106"/>
      <c r="F131" s="106"/>
      <c r="G131" s="106"/>
      <c r="H131" s="80" t="s">
        <v>18</v>
      </c>
      <c r="I131" s="98"/>
      <c r="J131" s="174"/>
      <c r="K131" s="193"/>
      <c r="L131" s="55">
        <f t="shared" ref="L131:L132" si="33">IF(H131="No",0,IF(H131="SELECCIONE",0,0.667))</f>
        <v>0</v>
      </c>
      <c r="M131" s="73"/>
      <c r="N131" s="193"/>
      <c r="O131" s="75"/>
      <c r="P131" s="196"/>
      <c r="Q131" s="197"/>
    </row>
    <row r="132" spans="1:17" x14ac:dyDescent="0.3">
      <c r="A132" s="105" t="s">
        <v>182</v>
      </c>
      <c r="B132" s="106"/>
      <c r="C132" s="106"/>
      <c r="D132" s="106"/>
      <c r="E132" s="106"/>
      <c r="F132" s="106"/>
      <c r="G132" s="106"/>
      <c r="H132" s="80" t="s">
        <v>18</v>
      </c>
      <c r="I132" s="98"/>
      <c r="J132" s="174"/>
      <c r="K132" s="193"/>
      <c r="L132" s="55">
        <f t="shared" si="33"/>
        <v>0</v>
      </c>
      <c r="M132" s="73"/>
      <c r="N132" s="193"/>
      <c r="O132" s="75"/>
      <c r="P132" s="196"/>
      <c r="Q132" s="197"/>
    </row>
    <row r="133" spans="1:17" x14ac:dyDescent="0.3">
      <c r="A133" s="123" t="s">
        <v>89</v>
      </c>
      <c r="B133" s="124"/>
      <c r="C133" s="124"/>
      <c r="D133" s="124"/>
      <c r="E133" s="124"/>
      <c r="F133" s="124"/>
      <c r="G133" s="124"/>
      <c r="H133" s="87" t="s">
        <v>18</v>
      </c>
      <c r="I133" s="88"/>
      <c r="J133" s="175" t="s">
        <v>153</v>
      </c>
      <c r="K133" s="192">
        <v>10</v>
      </c>
      <c r="L133" s="56">
        <f>IF(H133="No",0,IF(H133="SELECCIONE",0,0.8))</f>
        <v>0</v>
      </c>
      <c r="M133" s="73">
        <f>SUM(L133:L137)</f>
        <v>0</v>
      </c>
      <c r="N133" s="192">
        <v>4</v>
      </c>
      <c r="O133" s="75"/>
      <c r="P133" s="196">
        <v>4</v>
      </c>
      <c r="Q133" s="197"/>
    </row>
    <row r="134" spans="1:17" x14ac:dyDescent="0.3">
      <c r="A134" s="123" t="s">
        <v>90</v>
      </c>
      <c r="B134" s="124"/>
      <c r="C134" s="124"/>
      <c r="D134" s="124"/>
      <c r="E134" s="124"/>
      <c r="F134" s="124"/>
      <c r="G134" s="124"/>
      <c r="H134" s="87" t="s">
        <v>18</v>
      </c>
      <c r="I134" s="88"/>
      <c r="J134" s="175"/>
      <c r="K134" s="192"/>
      <c r="L134" s="56">
        <f t="shared" ref="L134:L137" si="34">IF(H134="No",0,IF(H134="SELECCIONE",0,0.8))</f>
        <v>0</v>
      </c>
      <c r="M134" s="73"/>
      <c r="N134" s="192"/>
      <c r="O134" s="75"/>
      <c r="P134" s="196"/>
      <c r="Q134" s="197"/>
    </row>
    <row r="135" spans="1:17" x14ac:dyDescent="0.3">
      <c r="A135" s="123" t="s">
        <v>91</v>
      </c>
      <c r="B135" s="124"/>
      <c r="C135" s="124"/>
      <c r="D135" s="124"/>
      <c r="E135" s="124"/>
      <c r="F135" s="124"/>
      <c r="G135" s="124"/>
      <c r="H135" s="87" t="s">
        <v>18</v>
      </c>
      <c r="I135" s="88"/>
      <c r="J135" s="175"/>
      <c r="K135" s="192"/>
      <c r="L135" s="56">
        <f t="shared" si="34"/>
        <v>0</v>
      </c>
      <c r="M135" s="73"/>
      <c r="N135" s="192"/>
      <c r="O135" s="75"/>
      <c r="P135" s="196"/>
      <c r="Q135" s="197"/>
    </row>
    <row r="136" spans="1:17" x14ac:dyDescent="0.3">
      <c r="A136" s="123" t="s">
        <v>92</v>
      </c>
      <c r="B136" s="124"/>
      <c r="C136" s="124"/>
      <c r="D136" s="124"/>
      <c r="E136" s="124"/>
      <c r="F136" s="124"/>
      <c r="G136" s="124"/>
      <c r="H136" s="87" t="s">
        <v>18</v>
      </c>
      <c r="I136" s="88"/>
      <c r="J136" s="175"/>
      <c r="K136" s="192"/>
      <c r="L136" s="56">
        <f t="shared" si="34"/>
        <v>0</v>
      </c>
      <c r="M136" s="73"/>
      <c r="N136" s="192"/>
      <c r="O136" s="75"/>
      <c r="P136" s="196"/>
      <c r="Q136" s="197"/>
    </row>
    <row r="137" spans="1:17" x14ac:dyDescent="0.3">
      <c r="A137" s="123" t="s">
        <v>93</v>
      </c>
      <c r="B137" s="124"/>
      <c r="C137" s="124"/>
      <c r="D137" s="124"/>
      <c r="E137" s="124"/>
      <c r="F137" s="124"/>
      <c r="G137" s="124"/>
      <c r="H137" s="87" t="s">
        <v>18</v>
      </c>
      <c r="I137" s="88"/>
      <c r="J137" s="175"/>
      <c r="K137" s="192"/>
      <c r="L137" s="56">
        <f t="shared" si="34"/>
        <v>0</v>
      </c>
      <c r="M137" s="73"/>
      <c r="N137" s="192"/>
      <c r="O137" s="75"/>
      <c r="P137" s="196"/>
      <c r="Q137" s="197"/>
    </row>
    <row r="138" spans="1:17" x14ac:dyDescent="0.3">
      <c r="A138" s="103" t="s">
        <v>94</v>
      </c>
      <c r="B138" s="104"/>
      <c r="C138" s="104"/>
      <c r="D138" s="104"/>
      <c r="E138" s="104"/>
      <c r="F138" s="104"/>
      <c r="G138" s="104"/>
      <c r="H138" s="101" t="s">
        <v>18</v>
      </c>
      <c r="I138" s="102"/>
      <c r="J138" s="176" t="s">
        <v>154</v>
      </c>
      <c r="K138" s="194">
        <v>20</v>
      </c>
      <c r="L138" s="57">
        <f>IF(H138="No",0,IF(H138="SELECCIONE",0,2))</f>
        <v>0</v>
      </c>
      <c r="M138" s="73">
        <f>SUM(L138:L140)</f>
        <v>0</v>
      </c>
      <c r="N138" s="75">
        <v>6</v>
      </c>
      <c r="O138" s="75"/>
      <c r="P138" s="196">
        <v>6</v>
      </c>
      <c r="Q138" s="197"/>
    </row>
    <row r="139" spans="1:17" x14ac:dyDescent="0.3">
      <c r="A139" s="103" t="s">
        <v>95</v>
      </c>
      <c r="B139" s="104"/>
      <c r="C139" s="104"/>
      <c r="D139" s="104"/>
      <c r="E139" s="104"/>
      <c r="F139" s="104"/>
      <c r="G139" s="104"/>
      <c r="H139" s="101" t="s">
        <v>18</v>
      </c>
      <c r="I139" s="102"/>
      <c r="J139" s="176"/>
      <c r="K139" s="194"/>
      <c r="L139" s="57">
        <f t="shared" ref="L139:L140" si="35">IF(H139="No",0,IF(H139="SELECCIONE",0,2))</f>
        <v>0</v>
      </c>
      <c r="M139" s="73"/>
      <c r="N139" s="75"/>
      <c r="O139" s="75"/>
      <c r="P139" s="196"/>
      <c r="Q139" s="197"/>
    </row>
    <row r="140" spans="1:17" x14ac:dyDescent="0.3">
      <c r="A140" s="103" t="s">
        <v>96</v>
      </c>
      <c r="B140" s="104"/>
      <c r="C140" s="104"/>
      <c r="D140" s="104"/>
      <c r="E140" s="104"/>
      <c r="F140" s="104"/>
      <c r="G140" s="104"/>
      <c r="H140" s="101" t="s">
        <v>18</v>
      </c>
      <c r="I140" s="102"/>
      <c r="J140" s="176"/>
      <c r="K140" s="194"/>
      <c r="L140" s="57">
        <f t="shared" si="35"/>
        <v>0</v>
      </c>
      <c r="M140" s="73"/>
      <c r="N140" s="75"/>
      <c r="O140" s="75"/>
      <c r="P140" s="196"/>
      <c r="Q140" s="197"/>
    </row>
    <row r="141" spans="1:17" x14ac:dyDescent="0.3">
      <c r="A141" s="121" t="s">
        <v>97</v>
      </c>
      <c r="B141" s="122"/>
      <c r="C141" s="122"/>
      <c r="D141" s="122"/>
      <c r="E141" s="122"/>
      <c r="F141" s="122"/>
      <c r="G141" s="122"/>
      <c r="H141" s="117" t="s">
        <v>18</v>
      </c>
      <c r="I141" s="118"/>
      <c r="J141" s="58" t="s">
        <v>155</v>
      </c>
      <c r="K141" s="59">
        <v>10</v>
      </c>
      <c r="L141" s="60">
        <f>IF(H141="No",0,IF(H141="SELECCIONE",0,8))</f>
        <v>0</v>
      </c>
      <c r="M141" s="61">
        <f>L141</f>
        <v>0</v>
      </c>
      <c r="N141" s="59">
        <v>8</v>
      </c>
      <c r="O141" s="62"/>
      <c r="P141" s="63">
        <v>8</v>
      </c>
      <c r="Q141" s="197"/>
    </row>
    <row r="142" spans="1:17" x14ac:dyDescent="0.3">
      <c r="A142" s="105" t="s">
        <v>98</v>
      </c>
      <c r="B142" s="106"/>
      <c r="C142" s="106"/>
      <c r="D142" s="106"/>
      <c r="E142" s="106"/>
      <c r="F142" s="106"/>
      <c r="G142" s="106"/>
      <c r="H142" s="119" t="s">
        <v>18</v>
      </c>
      <c r="I142" s="120"/>
      <c r="J142" s="174" t="s">
        <v>156</v>
      </c>
      <c r="K142" s="193">
        <v>10</v>
      </c>
      <c r="L142" s="55">
        <f>IF(H142="No",0,IF(H142="SELECCIONE",0,3.3333))</f>
        <v>0</v>
      </c>
      <c r="M142" s="73">
        <f>SUM(L142:L144)</f>
        <v>0</v>
      </c>
      <c r="N142" s="193">
        <v>10</v>
      </c>
      <c r="O142" s="75"/>
      <c r="P142" s="196">
        <v>10</v>
      </c>
      <c r="Q142" s="197"/>
    </row>
    <row r="143" spans="1:17" x14ac:dyDescent="0.3">
      <c r="A143" s="105" t="s">
        <v>183</v>
      </c>
      <c r="B143" s="106"/>
      <c r="C143" s="106"/>
      <c r="D143" s="106"/>
      <c r="E143" s="106"/>
      <c r="F143" s="106"/>
      <c r="G143" s="106"/>
      <c r="H143" s="119" t="s">
        <v>18</v>
      </c>
      <c r="I143" s="120"/>
      <c r="J143" s="174"/>
      <c r="K143" s="193"/>
      <c r="L143" s="55">
        <f t="shared" ref="L143:L144" si="36">IF(H143="No",0,IF(H143="SELECCIONE",0,3.3333))</f>
        <v>0</v>
      </c>
      <c r="M143" s="73"/>
      <c r="N143" s="193"/>
      <c r="O143" s="75"/>
      <c r="P143" s="196"/>
      <c r="Q143" s="197"/>
    </row>
    <row r="144" spans="1:17" x14ac:dyDescent="0.3">
      <c r="A144" s="105" t="s">
        <v>184</v>
      </c>
      <c r="B144" s="106"/>
      <c r="C144" s="106"/>
      <c r="D144" s="106"/>
      <c r="E144" s="106"/>
      <c r="F144" s="106"/>
      <c r="G144" s="106"/>
      <c r="H144" s="119" t="s">
        <v>18</v>
      </c>
      <c r="I144" s="120"/>
      <c r="J144" s="174"/>
      <c r="K144" s="193"/>
      <c r="L144" s="55">
        <f t="shared" si="36"/>
        <v>0</v>
      </c>
      <c r="M144" s="73"/>
      <c r="N144" s="193"/>
      <c r="O144" s="75"/>
      <c r="P144" s="196"/>
      <c r="Q144" s="197"/>
    </row>
    <row r="145" spans="1:17" x14ac:dyDescent="0.3">
      <c r="A145" s="110" t="s">
        <v>185</v>
      </c>
      <c r="B145" s="111"/>
      <c r="C145" s="111"/>
      <c r="D145" s="111"/>
      <c r="E145" s="111"/>
      <c r="F145" s="111"/>
      <c r="G145" s="111"/>
      <c r="H145" s="80" t="s">
        <v>18</v>
      </c>
      <c r="I145" s="98"/>
      <c r="J145" s="177" t="s">
        <v>157</v>
      </c>
      <c r="K145" s="74">
        <v>10</v>
      </c>
      <c r="L145" s="64">
        <f>IF(H145="No",0,IF(H145="SELECCIONE",0,4))</f>
        <v>0</v>
      </c>
      <c r="M145" s="73">
        <f>SUM(L145:L147)</f>
        <v>0</v>
      </c>
      <c r="N145" s="74">
        <v>12</v>
      </c>
      <c r="O145" s="75"/>
      <c r="P145" s="196">
        <v>12</v>
      </c>
      <c r="Q145" s="197"/>
    </row>
    <row r="146" spans="1:17" x14ac:dyDescent="0.3">
      <c r="A146" s="110" t="s">
        <v>99</v>
      </c>
      <c r="B146" s="111"/>
      <c r="C146" s="111"/>
      <c r="D146" s="111"/>
      <c r="E146" s="111"/>
      <c r="F146" s="111"/>
      <c r="G146" s="111"/>
      <c r="H146" s="80" t="s">
        <v>18</v>
      </c>
      <c r="I146" s="98"/>
      <c r="J146" s="177"/>
      <c r="K146" s="74"/>
      <c r="L146" s="64">
        <f t="shared" ref="L146:L147" si="37">IF(H146="No",0,IF(H146="SELECCIONE",0,4))</f>
        <v>0</v>
      </c>
      <c r="M146" s="73"/>
      <c r="N146" s="74"/>
      <c r="O146" s="75"/>
      <c r="P146" s="196"/>
      <c r="Q146" s="197"/>
    </row>
    <row r="147" spans="1:17" x14ac:dyDescent="0.3">
      <c r="A147" s="110" t="s">
        <v>100</v>
      </c>
      <c r="B147" s="111"/>
      <c r="C147" s="111"/>
      <c r="D147" s="111"/>
      <c r="E147" s="111"/>
      <c r="F147" s="111"/>
      <c r="G147" s="111"/>
      <c r="H147" s="80" t="s">
        <v>18</v>
      </c>
      <c r="I147" s="98"/>
      <c r="J147" s="177"/>
      <c r="K147" s="74"/>
      <c r="L147" s="64">
        <f t="shared" si="37"/>
        <v>0</v>
      </c>
      <c r="M147" s="73"/>
      <c r="N147" s="74"/>
      <c r="O147" s="75"/>
      <c r="P147" s="196"/>
      <c r="Q147" s="197"/>
    </row>
    <row r="148" spans="1:17" x14ac:dyDescent="0.3">
      <c r="A148" s="123" t="s">
        <v>101</v>
      </c>
      <c r="B148" s="124"/>
      <c r="C148" s="124"/>
      <c r="D148" s="124"/>
      <c r="E148" s="124"/>
      <c r="F148" s="124"/>
      <c r="G148" s="124"/>
      <c r="H148" s="87" t="s">
        <v>18</v>
      </c>
      <c r="I148" s="88"/>
      <c r="J148" s="175" t="s">
        <v>158</v>
      </c>
      <c r="K148" s="192">
        <v>10</v>
      </c>
      <c r="L148" s="64">
        <f>IF(H148="No",0,IF(H148="SELECCIONE",0,5))</f>
        <v>0</v>
      </c>
      <c r="M148" s="73">
        <f>SUM(L148:L150)</f>
        <v>0</v>
      </c>
      <c r="N148" s="192">
        <v>14</v>
      </c>
      <c r="O148" s="75"/>
      <c r="P148" s="196">
        <v>15</v>
      </c>
      <c r="Q148" s="197"/>
    </row>
    <row r="149" spans="1:17" x14ac:dyDescent="0.3">
      <c r="A149" s="123" t="s">
        <v>151</v>
      </c>
      <c r="B149" s="124"/>
      <c r="C149" s="124"/>
      <c r="D149" s="124"/>
      <c r="E149" s="124"/>
      <c r="F149" s="124"/>
      <c r="G149" s="124"/>
      <c r="H149" s="87" t="s">
        <v>18</v>
      </c>
      <c r="I149" s="88"/>
      <c r="J149" s="175"/>
      <c r="K149" s="192"/>
      <c r="L149" s="64">
        <f t="shared" ref="L149:L150" si="38">IF(H149="No",0,IF(H149="SELECCIONE",0,5))</f>
        <v>0</v>
      </c>
      <c r="M149" s="73"/>
      <c r="N149" s="192"/>
      <c r="O149" s="75"/>
      <c r="P149" s="196"/>
      <c r="Q149" s="197"/>
    </row>
    <row r="150" spans="1:17" x14ac:dyDescent="0.3">
      <c r="A150" s="123" t="s">
        <v>102</v>
      </c>
      <c r="B150" s="124"/>
      <c r="C150" s="124"/>
      <c r="D150" s="124"/>
      <c r="E150" s="124"/>
      <c r="F150" s="124"/>
      <c r="G150" s="124"/>
      <c r="H150" s="87" t="s">
        <v>18</v>
      </c>
      <c r="I150" s="88"/>
      <c r="J150" s="175"/>
      <c r="K150" s="192"/>
      <c r="L150" s="64">
        <f t="shared" si="38"/>
        <v>0</v>
      </c>
      <c r="M150" s="73"/>
      <c r="N150" s="192"/>
      <c r="O150" s="75"/>
      <c r="P150" s="196"/>
      <c r="Q150" s="197"/>
    </row>
    <row r="151" spans="1:17" x14ac:dyDescent="0.3">
      <c r="A151" s="105" t="s">
        <v>103</v>
      </c>
      <c r="B151" s="106"/>
      <c r="C151" s="106"/>
      <c r="D151" s="106"/>
      <c r="E151" s="106"/>
      <c r="F151" s="106"/>
      <c r="G151" s="106"/>
      <c r="H151" s="119" t="s">
        <v>18</v>
      </c>
      <c r="I151" s="120"/>
      <c r="J151" s="174" t="s">
        <v>159</v>
      </c>
      <c r="K151" s="193">
        <v>10</v>
      </c>
      <c r="L151" s="64">
        <f>IF(H151="No",0,IF(H151="SELECCIONE",0,6))</f>
        <v>0</v>
      </c>
      <c r="M151" s="73">
        <f>SUM(L151:L153)</f>
        <v>0</v>
      </c>
      <c r="N151" s="193">
        <v>19</v>
      </c>
      <c r="O151" s="75"/>
      <c r="P151" s="196">
        <v>18</v>
      </c>
      <c r="Q151" s="197"/>
    </row>
    <row r="152" spans="1:17" x14ac:dyDescent="0.3">
      <c r="A152" s="105" t="s">
        <v>104</v>
      </c>
      <c r="B152" s="106"/>
      <c r="C152" s="106"/>
      <c r="D152" s="106"/>
      <c r="E152" s="106"/>
      <c r="F152" s="106"/>
      <c r="G152" s="106"/>
      <c r="H152" s="119" t="s">
        <v>18</v>
      </c>
      <c r="I152" s="120"/>
      <c r="J152" s="174"/>
      <c r="K152" s="193"/>
      <c r="L152" s="64">
        <f t="shared" ref="L152:L153" si="39">IF(H152="No",0,IF(H152="SELECCIONE",0,6))</f>
        <v>0</v>
      </c>
      <c r="M152" s="73"/>
      <c r="N152" s="193"/>
      <c r="O152" s="75"/>
      <c r="P152" s="196"/>
      <c r="Q152" s="197"/>
    </row>
    <row r="153" spans="1:17" x14ac:dyDescent="0.3">
      <c r="A153" s="105" t="s">
        <v>105</v>
      </c>
      <c r="B153" s="106"/>
      <c r="C153" s="106"/>
      <c r="D153" s="106"/>
      <c r="E153" s="106"/>
      <c r="F153" s="106"/>
      <c r="G153" s="106"/>
      <c r="H153" s="119" t="s">
        <v>18</v>
      </c>
      <c r="I153" s="120"/>
      <c r="J153" s="174"/>
      <c r="K153" s="193"/>
      <c r="L153" s="64">
        <f t="shared" si="39"/>
        <v>0</v>
      </c>
      <c r="M153" s="73"/>
      <c r="N153" s="193"/>
      <c r="O153" s="75"/>
      <c r="P153" s="196"/>
      <c r="Q153" s="197"/>
    </row>
    <row r="154" spans="1:17" x14ac:dyDescent="0.3">
      <c r="A154" s="110" t="s">
        <v>106</v>
      </c>
      <c r="B154" s="111"/>
      <c r="C154" s="111"/>
      <c r="D154" s="111"/>
      <c r="E154" s="111"/>
      <c r="F154" s="111"/>
      <c r="G154" s="111"/>
      <c r="H154" s="80" t="s">
        <v>18</v>
      </c>
      <c r="I154" s="98"/>
      <c r="J154" s="177" t="s">
        <v>160</v>
      </c>
      <c r="K154" s="74">
        <v>10</v>
      </c>
      <c r="L154" s="64">
        <f>IF(H154="No",0,IF(H154="SELECCIONE",0,3.5714))</f>
        <v>0</v>
      </c>
      <c r="M154" s="73">
        <f>SUM(L154:L160)</f>
        <v>0</v>
      </c>
      <c r="N154" s="74">
        <v>25</v>
      </c>
      <c r="O154" s="75"/>
      <c r="P154" s="196">
        <v>25</v>
      </c>
      <c r="Q154" s="197"/>
    </row>
    <row r="155" spans="1:17" x14ac:dyDescent="0.3">
      <c r="A155" s="110" t="s">
        <v>110</v>
      </c>
      <c r="B155" s="111"/>
      <c r="C155" s="111"/>
      <c r="D155" s="111"/>
      <c r="E155" s="111"/>
      <c r="F155" s="111"/>
      <c r="G155" s="111"/>
      <c r="H155" s="80" t="s">
        <v>18</v>
      </c>
      <c r="I155" s="98"/>
      <c r="J155" s="177"/>
      <c r="K155" s="74"/>
      <c r="L155" s="64">
        <f t="shared" ref="L155:L160" si="40">IF(H155="No",0,IF(H155="SELECCIONE",0,3.5714))</f>
        <v>0</v>
      </c>
      <c r="M155" s="73"/>
      <c r="N155" s="74"/>
      <c r="O155" s="75"/>
      <c r="P155" s="196"/>
      <c r="Q155" s="197"/>
    </row>
    <row r="156" spans="1:17" x14ac:dyDescent="0.3">
      <c r="A156" s="110" t="s">
        <v>111</v>
      </c>
      <c r="B156" s="111"/>
      <c r="C156" s="111"/>
      <c r="D156" s="111"/>
      <c r="E156" s="111"/>
      <c r="F156" s="111"/>
      <c r="G156" s="111"/>
      <c r="H156" s="80" t="s">
        <v>18</v>
      </c>
      <c r="I156" s="98"/>
      <c r="J156" s="177"/>
      <c r="K156" s="74"/>
      <c r="L156" s="64">
        <f t="shared" si="40"/>
        <v>0</v>
      </c>
      <c r="M156" s="73"/>
      <c r="N156" s="74"/>
      <c r="O156" s="75"/>
      <c r="P156" s="196"/>
      <c r="Q156" s="197"/>
    </row>
    <row r="157" spans="1:17" x14ac:dyDescent="0.3">
      <c r="A157" s="110" t="s">
        <v>107</v>
      </c>
      <c r="B157" s="111"/>
      <c r="C157" s="111"/>
      <c r="D157" s="111"/>
      <c r="E157" s="111"/>
      <c r="F157" s="111"/>
      <c r="G157" s="111"/>
      <c r="H157" s="80" t="s">
        <v>18</v>
      </c>
      <c r="I157" s="98"/>
      <c r="J157" s="177"/>
      <c r="K157" s="74"/>
      <c r="L157" s="64">
        <f t="shared" si="40"/>
        <v>0</v>
      </c>
      <c r="M157" s="73"/>
      <c r="N157" s="74"/>
      <c r="O157" s="75"/>
      <c r="P157" s="196"/>
      <c r="Q157" s="197"/>
    </row>
    <row r="158" spans="1:17" x14ac:dyDescent="0.3">
      <c r="A158" s="110" t="s">
        <v>130</v>
      </c>
      <c r="B158" s="111"/>
      <c r="C158" s="111"/>
      <c r="D158" s="111"/>
      <c r="E158" s="111"/>
      <c r="F158" s="111"/>
      <c r="G158" s="111"/>
      <c r="H158" s="80" t="s">
        <v>18</v>
      </c>
      <c r="I158" s="98"/>
      <c r="J158" s="177"/>
      <c r="K158" s="74"/>
      <c r="L158" s="64">
        <f t="shared" si="40"/>
        <v>0</v>
      </c>
      <c r="M158" s="73"/>
      <c r="N158" s="74"/>
      <c r="O158" s="75"/>
      <c r="P158" s="196"/>
      <c r="Q158" s="197"/>
    </row>
    <row r="159" spans="1:17" x14ac:dyDescent="0.3">
      <c r="A159" s="110" t="s">
        <v>108</v>
      </c>
      <c r="B159" s="111"/>
      <c r="C159" s="111"/>
      <c r="D159" s="111"/>
      <c r="E159" s="111"/>
      <c r="F159" s="111"/>
      <c r="G159" s="111"/>
      <c r="H159" s="80" t="s">
        <v>18</v>
      </c>
      <c r="I159" s="98"/>
      <c r="J159" s="177"/>
      <c r="K159" s="74"/>
      <c r="L159" s="64">
        <f t="shared" si="40"/>
        <v>0</v>
      </c>
      <c r="M159" s="73"/>
      <c r="N159" s="74"/>
      <c r="O159" s="75"/>
      <c r="P159" s="196"/>
      <c r="Q159" s="197"/>
    </row>
    <row r="160" spans="1:17" x14ac:dyDescent="0.3">
      <c r="A160" s="110" t="s">
        <v>109</v>
      </c>
      <c r="B160" s="111"/>
      <c r="C160" s="111"/>
      <c r="D160" s="111"/>
      <c r="E160" s="111"/>
      <c r="F160" s="111"/>
      <c r="G160" s="111"/>
      <c r="H160" s="80" t="s">
        <v>18</v>
      </c>
      <c r="I160" s="98"/>
      <c r="J160" s="177"/>
      <c r="K160" s="74"/>
      <c r="L160" s="64">
        <f t="shared" si="40"/>
        <v>0</v>
      </c>
      <c r="M160" s="73"/>
      <c r="N160" s="74"/>
      <c r="O160" s="75"/>
      <c r="P160" s="196"/>
      <c r="Q160" s="197"/>
    </row>
    <row r="161" spans="1:16" x14ac:dyDescent="0.3">
      <c r="A161" s="112"/>
      <c r="B161" s="113"/>
      <c r="C161" s="113"/>
      <c r="D161" s="113"/>
      <c r="E161" s="113"/>
      <c r="F161" s="113"/>
      <c r="G161" s="113"/>
      <c r="H161" s="113"/>
      <c r="I161" s="113"/>
      <c r="J161" s="65" t="s">
        <v>162</v>
      </c>
      <c r="K161" s="45">
        <f>SUM(K130:K160)</f>
        <v>100</v>
      </c>
      <c r="L161" s="44" t="s">
        <v>195</v>
      </c>
      <c r="M161" s="44">
        <f>SUM(M130:M160)</f>
        <v>0</v>
      </c>
      <c r="N161" s="38">
        <f t="shared" ref="N161:P161" si="41">SUM(N130:N160)</f>
        <v>100</v>
      </c>
      <c r="O161" s="38">
        <f t="shared" si="41"/>
        <v>0</v>
      </c>
      <c r="P161" s="66">
        <f t="shared" si="41"/>
        <v>100</v>
      </c>
    </row>
    <row r="162" spans="1:16" ht="15" customHeight="1" x14ac:dyDescent="0.3">
      <c r="A162" s="99" t="s">
        <v>113</v>
      </c>
      <c r="B162" s="100"/>
      <c r="C162" s="100"/>
      <c r="D162" s="100"/>
      <c r="E162" s="100"/>
      <c r="F162" s="100"/>
      <c r="G162" s="100"/>
      <c r="H162" s="80" t="s">
        <v>18</v>
      </c>
      <c r="I162" s="98"/>
      <c r="J162" s="177">
        <f>IF(H162="No",0,IF(H162="SELECCIONE",0,10))</f>
        <v>0</v>
      </c>
      <c r="K162" s="74">
        <v>10</v>
      </c>
      <c r="L162" s="198">
        <f>J162</f>
        <v>0</v>
      </c>
      <c r="M162" s="73">
        <f>L162</f>
        <v>0</v>
      </c>
      <c r="N162" s="74">
        <v>15</v>
      </c>
      <c r="O162" s="75"/>
      <c r="P162" s="196">
        <v>10</v>
      </c>
    </row>
    <row r="163" spans="1:16" x14ac:dyDescent="0.3">
      <c r="A163" s="99"/>
      <c r="B163" s="100"/>
      <c r="C163" s="100"/>
      <c r="D163" s="100"/>
      <c r="E163" s="100"/>
      <c r="F163" s="100"/>
      <c r="G163" s="100"/>
      <c r="H163" s="80"/>
      <c r="I163" s="98"/>
      <c r="J163" s="177"/>
      <c r="K163" s="74"/>
      <c r="L163" s="198"/>
      <c r="M163" s="73"/>
      <c r="N163" s="74"/>
      <c r="O163" s="75"/>
      <c r="P163" s="196"/>
    </row>
    <row r="164" spans="1:16" x14ac:dyDescent="0.3">
      <c r="A164" s="99" t="s">
        <v>119</v>
      </c>
      <c r="B164" s="100"/>
      <c r="C164" s="100"/>
      <c r="D164" s="100"/>
      <c r="E164" s="100"/>
      <c r="F164" s="100"/>
      <c r="G164" s="100"/>
      <c r="H164" s="80" t="s">
        <v>18</v>
      </c>
      <c r="I164" s="98"/>
      <c r="J164" s="37">
        <f>IF(H164="No",0,IF(H164="SELECCIONE",0,1))</f>
        <v>0</v>
      </c>
      <c r="K164" s="74">
        <v>40</v>
      </c>
      <c r="L164" s="38"/>
      <c r="M164" s="83">
        <f>SUM(L165:L170)*J164</f>
        <v>0</v>
      </c>
      <c r="N164" s="76">
        <v>35</v>
      </c>
      <c r="O164" s="53"/>
      <c r="P164" s="196">
        <v>35</v>
      </c>
    </row>
    <row r="165" spans="1:16" x14ac:dyDescent="0.3">
      <c r="A165" s="94" t="s">
        <v>117</v>
      </c>
      <c r="B165" s="95"/>
      <c r="C165" s="95"/>
      <c r="D165" s="95"/>
      <c r="E165" s="95"/>
      <c r="F165" s="95"/>
      <c r="G165" s="109" t="s">
        <v>114</v>
      </c>
      <c r="H165" s="109"/>
      <c r="I165" s="29" t="s">
        <v>18</v>
      </c>
      <c r="J165" s="37">
        <f>IF(I165="No",0,IF(I165="SELECCIONE",0,5.8333))</f>
        <v>0</v>
      </c>
      <c r="K165" s="74"/>
      <c r="L165" s="38">
        <f>J165</f>
        <v>0</v>
      </c>
      <c r="M165" s="83"/>
      <c r="N165" s="76"/>
      <c r="O165" s="75"/>
      <c r="P165" s="196"/>
    </row>
    <row r="166" spans="1:16" x14ac:dyDescent="0.3">
      <c r="A166" s="94"/>
      <c r="B166" s="95"/>
      <c r="C166" s="95"/>
      <c r="D166" s="95"/>
      <c r="E166" s="95"/>
      <c r="F166" s="95"/>
      <c r="G166" s="109" t="s">
        <v>115</v>
      </c>
      <c r="H166" s="109"/>
      <c r="I166" s="29" t="s">
        <v>18</v>
      </c>
      <c r="J166" s="37">
        <f t="shared" ref="J166:J170" si="42">IF(I166="No",0,IF(I166="SELECCIONE",0,5.8333))</f>
        <v>0</v>
      </c>
      <c r="K166" s="74"/>
      <c r="L166" s="38">
        <f t="shared" ref="L166:L170" si="43">J166</f>
        <v>0</v>
      </c>
      <c r="M166" s="83"/>
      <c r="N166" s="76"/>
      <c r="O166" s="75"/>
      <c r="P166" s="196"/>
    </row>
    <row r="167" spans="1:16" x14ac:dyDescent="0.3">
      <c r="A167" s="94"/>
      <c r="B167" s="95"/>
      <c r="C167" s="95"/>
      <c r="D167" s="95"/>
      <c r="E167" s="95"/>
      <c r="F167" s="95"/>
      <c r="G167" s="109" t="s">
        <v>116</v>
      </c>
      <c r="H167" s="109"/>
      <c r="I167" s="29" t="s">
        <v>18</v>
      </c>
      <c r="J167" s="37">
        <f t="shared" si="42"/>
        <v>0</v>
      </c>
      <c r="K167" s="74"/>
      <c r="L167" s="38">
        <f t="shared" si="43"/>
        <v>0</v>
      </c>
      <c r="M167" s="83"/>
      <c r="N167" s="76"/>
      <c r="O167" s="75"/>
      <c r="P167" s="196"/>
    </row>
    <row r="168" spans="1:16" x14ac:dyDescent="0.3">
      <c r="A168" s="94"/>
      <c r="B168" s="95"/>
      <c r="C168" s="95"/>
      <c r="D168" s="95"/>
      <c r="E168" s="95"/>
      <c r="F168" s="95"/>
      <c r="G168" s="109" t="s">
        <v>120</v>
      </c>
      <c r="H168" s="109"/>
      <c r="I168" s="29" t="s">
        <v>18</v>
      </c>
      <c r="J168" s="37">
        <f t="shared" si="42"/>
        <v>0</v>
      </c>
      <c r="K168" s="74"/>
      <c r="L168" s="38">
        <f t="shared" si="43"/>
        <v>0</v>
      </c>
      <c r="M168" s="83"/>
      <c r="N168" s="76"/>
      <c r="O168" s="75"/>
      <c r="P168" s="196"/>
    </row>
    <row r="169" spans="1:16" x14ac:dyDescent="0.3">
      <c r="A169" s="94"/>
      <c r="B169" s="95"/>
      <c r="C169" s="95"/>
      <c r="D169" s="95"/>
      <c r="E169" s="95"/>
      <c r="F169" s="95"/>
      <c r="G169" s="109" t="s">
        <v>122</v>
      </c>
      <c r="H169" s="109"/>
      <c r="I169" s="29" t="s">
        <v>18</v>
      </c>
      <c r="J169" s="37">
        <f t="shared" si="42"/>
        <v>0</v>
      </c>
      <c r="K169" s="74"/>
      <c r="L169" s="38">
        <f t="shared" si="43"/>
        <v>0</v>
      </c>
      <c r="M169" s="83"/>
      <c r="N169" s="76"/>
      <c r="O169" s="75"/>
      <c r="P169" s="196"/>
    </row>
    <row r="170" spans="1:16" x14ac:dyDescent="0.3">
      <c r="A170" s="94"/>
      <c r="B170" s="95"/>
      <c r="C170" s="95"/>
      <c r="D170" s="95"/>
      <c r="E170" s="95"/>
      <c r="F170" s="95"/>
      <c r="G170" s="109" t="s">
        <v>118</v>
      </c>
      <c r="H170" s="109"/>
      <c r="I170" s="29" t="s">
        <v>18</v>
      </c>
      <c r="J170" s="37">
        <f t="shared" si="42"/>
        <v>0</v>
      </c>
      <c r="K170" s="74"/>
      <c r="L170" s="38">
        <f t="shared" si="43"/>
        <v>0</v>
      </c>
      <c r="M170" s="83"/>
      <c r="N170" s="76"/>
      <c r="O170" s="75"/>
      <c r="P170" s="196"/>
    </row>
    <row r="171" spans="1:16" ht="30" customHeight="1" x14ac:dyDescent="0.3">
      <c r="A171" s="30"/>
      <c r="B171" s="31"/>
      <c r="C171" s="31"/>
      <c r="D171" s="31"/>
      <c r="E171" s="95" t="s">
        <v>178</v>
      </c>
      <c r="F171" s="95"/>
      <c r="G171" s="96"/>
      <c r="H171" s="96"/>
      <c r="I171" s="97"/>
      <c r="J171" s="37"/>
      <c r="K171" s="74"/>
      <c r="L171" s="38"/>
      <c r="M171" s="83"/>
      <c r="N171" s="76"/>
      <c r="O171" s="75"/>
      <c r="P171" s="196"/>
    </row>
    <row r="172" spans="1:16" x14ac:dyDescent="0.3">
      <c r="A172" s="99" t="s">
        <v>179</v>
      </c>
      <c r="B172" s="100"/>
      <c r="C172" s="100"/>
      <c r="D172" s="100"/>
      <c r="E172" s="100"/>
      <c r="F172" s="100"/>
      <c r="G172" s="100"/>
      <c r="H172" s="80" t="s">
        <v>18</v>
      </c>
      <c r="I172" s="98"/>
      <c r="J172" s="37">
        <f>IF(H172="No",0,IF(H172="SELECCIONE",0,1))</f>
        <v>0</v>
      </c>
      <c r="K172" s="74">
        <v>50</v>
      </c>
      <c r="L172" s="38"/>
      <c r="M172" s="73">
        <f>SUM(L173:L180)*J172</f>
        <v>0</v>
      </c>
      <c r="N172" s="74">
        <v>49</v>
      </c>
      <c r="O172" s="75"/>
      <c r="P172" s="196">
        <v>55</v>
      </c>
    </row>
    <row r="173" spans="1:16" ht="15" customHeight="1" x14ac:dyDescent="0.3">
      <c r="A173" s="94" t="s">
        <v>180</v>
      </c>
      <c r="B173" s="95"/>
      <c r="C173" s="95"/>
      <c r="D173" s="95"/>
      <c r="E173" s="95"/>
      <c r="F173" s="95"/>
      <c r="G173" s="109" t="s">
        <v>114</v>
      </c>
      <c r="H173" s="109"/>
      <c r="I173" s="29" t="s">
        <v>18</v>
      </c>
      <c r="J173" s="37">
        <f>IF(I173="No",0,IF(I173="SELECCIONE",0,6.875))</f>
        <v>0</v>
      </c>
      <c r="K173" s="74"/>
      <c r="L173" s="38">
        <f>J173</f>
        <v>0</v>
      </c>
      <c r="M173" s="73"/>
      <c r="N173" s="74"/>
      <c r="O173" s="75"/>
      <c r="P173" s="196"/>
    </row>
    <row r="174" spans="1:16" x14ac:dyDescent="0.3">
      <c r="A174" s="94"/>
      <c r="B174" s="95"/>
      <c r="C174" s="95"/>
      <c r="D174" s="95"/>
      <c r="E174" s="95"/>
      <c r="F174" s="95"/>
      <c r="G174" s="109" t="s">
        <v>115</v>
      </c>
      <c r="H174" s="109"/>
      <c r="I174" s="29" t="s">
        <v>18</v>
      </c>
      <c r="J174" s="37">
        <f t="shared" ref="J174:J180" si="44">IF(I174="No",0,IF(I174="SELECCIONE",0,6.875))</f>
        <v>0</v>
      </c>
      <c r="K174" s="74"/>
      <c r="L174" s="38">
        <f t="shared" ref="L174:L180" si="45">J174</f>
        <v>0</v>
      </c>
      <c r="M174" s="73"/>
      <c r="N174" s="74"/>
      <c r="O174" s="75"/>
      <c r="P174" s="196"/>
    </row>
    <row r="175" spans="1:16" x14ac:dyDescent="0.3">
      <c r="A175" s="94"/>
      <c r="B175" s="95"/>
      <c r="C175" s="95"/>
      <c r="D175" s="95"/>
      <c r="E175" s="95"/>
      <c r="F175" s="95"/>
      <c r="G175" s="109" t="s">
        <v>116</v>
      </c>
      <c r="H175" s="109"/>
      <c r="I175" s="29" t="s">
        <v>18</v>
      </c>
      <c r="J175" s="37">
        <f t="shared" si="44"/>
        <v>0</v>
      </c>
      <c r="K175" s="74"/>
      <c r="L175" s="38">
        <f t="shared" si="45"/>
        <v>0</v>
      </c>
      <c r="M175" s="73"/>
      <c r="N175" s="74"/>
      <c r="O175" s="75"/>
      <c r="P175" s="196"/>
    </row>
    <row r="176" spans="1:16" x14ac:dyDescent="0.3">
      <c r="A176" s="94"/>
      <c r="B176" s="95"/>
      <c r="C176" s="95"/>
      <c r="D176" s="95"/>
      <c r="E176" s="95"/>
      <c r="F176" s="95"/>
      <c r="G176" s="109" t="s">
        <v>120</v>
      </c>
      <c r="H176" s="109"/>
      <c r="I176" s="29" t="s">
        <v>18</v>
      </c>
      <c r="J176" s="37">
        <f t="shared" si="44"/>
        <v>0</v>
      </c>
      <c r="K176" s="74"/>
      <c r="L176" s="38">
        <f t="shared" si="45"/>
        <v>0</v>
      </c>
      <c r="M176" s="73"/>
      <c r="N176" s="74"/>
      <c r="O176" s="75"/>
      <c r="P176" s="196"/>
    </row>
    <row r="177" spans="1:16" x14ac:dyDescent="0.3">
      <c r="A177" s="94"/>
      <c r="B177" s="95"/>
      <c r="C177" s="95"/>
      <c r="D177" s="95"/>
      <c r="E177" s="95"/>
      <c r="F177" s="95"/>
      <c r="G177" s="109" t="s">
        <v>118</v>
      </c>
      <c r="H177" s="109"/>
      <c r="I177" s="29" t="s">
        <v>18</v>
      </c>
      <c r="J177" s="37">
        <f t="shared" si="44"/>
        <v>0</v>
      </c>
      <c r="K177" s="74"/>
      <c r="L177" s="38">
        <f t="shared" si="45"/>
        <v>0</v>
      </c>
      <c r="M177" s="73"/>
      <c r="N177" s="74"/>
      <c r="O177" s="75"/>
      <c r="P177" s="196"/>
    </row>
    <row r="178" spans="1:16" x14ac:dyDescent="0.3">
      <c r="A178" s="94"/>
      <c r="B178" s="95"/>
      <c r="C178" s="95"/>
      <c r="D178" s="95"/>
      <c r="E178" s="95"/>
      <c r="F178" s="95"/>
      <c r="G178" s="109" t="s">
        <v>121</v>
      </c>
      <c r="H178" s="109"/>
      <c r="I178" s="29" t="s">
        <v>18</v>
      </c>
      <c r="J178" s="37">
        <f t="shared" si="44"/>
        <v>0</v>
      </c>
      <c r="K178" s="74"/>
      <c r="L178" s="38">
        <f t="shared" si="45"/>
        <v>0</v>
      </c>
      <c r="M178" s="73"/>
      <c r="N178" s="74"/>
      <c r="O178" s="75"/>
      <c r="P178" s="196"/>
    </row>
    <row r="179" spans="1:16" x14ac:dyDescent="0.3">
      <c r="A179" s="94"/>
      <c r="B179" s="95"/>
      <c r="C179" s="95"/>
      <c r="D179" s="95"/>
      <c r="E179" s="95"/>
      <c r="F179" s="95"/>
      <c r="G179" s="109" t="s">
        <v>123</v>
      </c>
      <c r="H179" s="109"/>
      <c r="I179" s="29" t="s">
        <v>18</v>
      </c>
      <c r="J179" s="37">
        <f t="shared" si="44"/>
        <v>0</v>
      </c>
      <c r="K179" s="74"/>
      <c r="L179" s="38">
        <f t="shared" si="45"/>
        <v>0</v>
      </c>
      <c r="M179" s="73"/>
      <c r="N179" s="74"/>
      <c r="O179" s="75"/>
      <c r="P179" s="196"/>
    </row>
    <row r="180" spans="1:16" x14ac:dyDescent="0.3">
      <c r="A180" s="94"/>
      <c r="B180" s="95"/>
      <c r="C180" s="95"/>
      <c r="D180" s="95"/>
      <c r="E180" s="95"/>
      <c r="F180" s="95"/>
      <c r="G180" s="109" t="s">
        <v>124</v>
      </c>
      <c r="H180" s="109"/>
      <c r="I180" s="29" t="s">
        <v>18</v>
      </c>
      <c r="J180" s="37">
        <f t="shared" si="44"/>
        <v>0</v>
      </c>
      <c r="K180" s="74"/>
      <c r="L180" s="38">
        <f t="shared" si="45"/>
        <v>0</v>
      </c>
      <c r="M180" s="73"/>
      <c r="N180" s="74"/>
      <c r="O180" s="75"/>
      <c r="P180" s="196"/>
    </row>
    <row r="181" spans="1:16" ht="30" customHeight="1" thickBot="1" x14ac:dyDescent="0.35">
      <c r="A181" s="32"/>
      <c r="B181" s="33"/>
      <c r="C181" s="33"/>
      <c r="D181" s="33"/>
      <c r="E181" s="114" t="s">
        <v>178</v>
      </c>
      <c r="F181" s="114"/>
      <c r="G181" s="115"/>
      <c r="H181" s="115"/>
      <c r="I181" s="116"/>
      <c r="J181" s="37"/>
      <c r="K181" s="74"/>
      <c r="L181" s="38"/>
      <c r="M181" s="73"/>
      <c r="N181" s="74"/>
      <c r="O181" s="75"/>
      <c r="P181" s="196"/>
    </row>
    <row r="182" spans="1:16" ht="15" thickBot="1" x14ac:dyDescent="0.35">
      <c r="J182" s="67" t="s">
        <v>162</v>
      </c>
      <c r="K182" s="68">
        <f>SUM(K162:K181)</f>
        <v>100</v>
      </c>
      <c r="L182" s="69" t="s">
        <v>196</v>
      </c>
      <c r="M182" s="69">
        <f>SUM(M162:M181)</f>
        <v>0</v>
      </c>
      <c r="N182" s="68">
        <f>SUM(N162:N181)</f>
        <v>99</v>
      </c>
      <c r="O182" s="70">
        <f>SUM(O162:O181)</f>
        <v>0</v>
      </c>
      <c r="P182" s="71">
        <f>SUM(P162:P181)</f>
        <v>100</v>
      </c>
    </row>
    <row r="183" spans="1:16" x14ac:dyDescent="0.3">
      <c r="P183" s="8" t="s">
        <v>194</v>
      </c>
    </row>
    <row r="184" spans="1:16" x14ac:dyDescent="0.3">
      <c r="K184" s="195"/>
      <c r="L184" s="195"/>
      <c r="M184" s="195"/>
      <c r="N184" s="195"/>
      <c r="O184" s="195"/>
    </row>
  </sheetData>
  <sheetProtection algorithmName="SHA-512" hashValue="BMlrqOsi4ILot2z1IHdKSUSXXjgWZ/BUzPNPlfuEz0oHKtlJfA2MGMWy09VpRtkDcfy9xO6LqU+cOM6ls2zQ9Q==" saltValue="7NUpih3uVyLirtM0XCd/7Q==" spinCount="100000" sheet="1" objects="1" scenarios="1"/>
  <mergeCells count="475">
    <mergeCell ref="A1:I1"/>
    <mergeCell ref="J162:J163"/>
    <mergeCell ref="L162:L163"/>
    <mergeCell ref="P162:P163"/>
    <mergeCell ref="P164:P171"/>
    <mergeCell ref="P172:P181"/>
    <mergeCell ref="K55:P55"/>
    <mergeCell ref="K105:P105"/>
    <mergeCell ref="K128:P128"/>
    <mergeCell ref="P23:P24"/>
    <mergeCell ref="M23:M24"/>
    <mergeCell ref="P130:P132"/>
    <mergeCell ref="P133:P137"/>
    <mergeCell ref="P138:P140"/>
    <mergeCell ref="P142:P144"/>
    <mergeCell ref="P145:P147"/>
    <mergeCell ref="P148:P150"/>
    <mergeCell ref="P151:P153"/>
    <mergeCell ref="P154:P160"/>
    <mergeCell ref="J91:J92"/>
    <mergeCell ref="L91:L92"/>
    <mergeCell ref="P121:P122"/>
    <mergeCell ref="P25:P30"/>
    <mergeCell ref="P56:P64"/>
    <mergeCell ref="Q130:Q160"/>
    <mergeCell ref="P123:P124"/>
    <mergeCell ref="P125:P126"/>
    <mergeCell ref="L109:L111"/>
    <mergeCell ref="L112:L116"/>
    <mergeCell ref="J109:J111"/>
    <mergeCell ref="J106:J108"/>
    <mergeCell ref="J112:J116"/>
    <mergeCell ref="J117:J118"/>
    <mergeCell ref="L117:L118"/>
    <mergeCell ref="J119:J120"/>
    <mergeCell ref="J121:J122"/>
    <mergeCell ref="J123:J124"/>
    <mergeCell ref="J125:J126"/>
    <mergeCell ref="L119:L120"/>
    <mergeCell ref="L121:L122"/>
    <mergeCell ref="L123:L124"/>
    <mergeCell ref="L125:L126"/>
    <mergeCell ref="L106:L108"/>
    <mergeCell ref="P106:P108"/>
    <mergeCell ref="P109:P111"/>
    <mergeCell ref="P112:P116"/>
    <mergeCell ref="P117:P118"/>
    <mergeCell ref="P119:P120"/>
    <mergeCell ref="P65:P71"/>
    <mergeCell ref="P72:P77"/>
    <mergeCell ref="P78:P83"/>
    <mergeCell ref="P84:P89"/>
    <mergeCell ref="P90:P92"/>
    <mergeCell ref="P93:P98"/>
    <mergeCell ref="P99:P103"/>
    <mergeCell ref="N164:N171"/>
    <mergeCell ref="M164:M171"/>
    <mergeCell ref="O148:O150"/>
    <mergeCell ref="M130:M132"/>
    <mergeCell ref="N130:N132"/>
    <mergeCell ref="O130:O132"/>
    <mergeCell ref="M133:M137"/>
    <mergeCell ref="N133:N137"/>
    <mergeCell ref="O133:O137"/>
    <mergeCell ref="M138:M140"/>
    <mergeCell ref="N138:N140"/>
    <mergeCell ref="O138:O140"/>
    <mergeCell ref="N121:N122"/>
    <mergeCell ref="O121:O122"/>
    <mergeCell ref="M123:M124"/>
    <mergeCell ref="N123:N124"/>
    <mergeCell ref="N90:N92"/>
    <mergeCell ref="K164:K171"/>
    <mergeCell ref="K184:O184"/>
    <mergeCell ref="N151:N153"/>
    <mergeCell ref="O151:O153"/>
    <mergeCell ref="M154:M160"/>
    <mergeCell ref="N154:N160"/>
    <mergeCell ref="O154:O160"/>
    <mergeCell ref="K162:K163"/>
    <mergeCell ref="K172:K181"/>
    <mergeCell ref="M162:M163"/>
    <mergeCell ref="N162:N163"/>
    <mergeCell ref="O162:O163"/>
    <mergeCell ref="O165:O171"/>
    <mergeCell ref="M172:M181"/>
    <mergeCell ref="N172:N181"/>
    <mergeCell ref="O172:O181"/>
    <mergeCell ref="K151:K153"/>
    <mergeCell ref="K154:K160"/>
    <mergeCell ref="A133:G133"/>
    <mergeCell ref="A134:G134"/>
    <mergeCell ref="N112:N116"/>
    <mergeCell ref="M112:M116"/>
    <mergeCell ref="K145:K147"/>
    <mergeCell ref="K148:K150"/>
    <mergeCell ref="M125:M126"/>
    <mergeCell ref="N125:N126"/>
    <mergeCell ref="O125:O126"/>
    <mergeCell ref="K130:K132"/>
    <mergeCell ref="K133:K137"/>
    <mergeCell ref="K138:K140"/>
    <mergeCell ref="K142:K144"/>
    <mergeCell ref="M119:M120"/>
    <mergeCell ref="N119:N120"/>
    <mergeCell ref="O119:O120"/>
    <mergeCell ref="M121:M122"/>
    <mergeCell ref="M142:M144"/>
    <mergeCell ref="N142:N144"/>
    <mergeCell ref="O142:O144"/>
    <mergeCell ref="M145:M147"/>
    <mergeCell ref="N145:N147"/>
    <mergeCell ref="O145:O147"/>
    <mergeCell ref="N148:N150"/>
    <mergeCell ref="A153:G153"/>
    <mergeCell ref="A154:G154"/>
    <mergeCell ref="A157:G157"/>
    <mergeCell ref="A145:G145"/>
    <mergeCell ref="A146:G146"/>
    <mergeCell ref="A147:G147"/>
    <mergeCell ref="A148:G148"/>
    <mergeCell ref="A149:G149"/>
    <mergeCell ref="M148:M150"/>
    <mergeCell ref="M151:M153"/>
    <mergeCell ref="J151:J153"/>
    <mergeCell ref="J154:J160"/>
    <mergeCell ref="A150:G150"/>
    <mergeCell ref="A152:G152"/>
    <mergeCell ref="A151:G151"/>
    <mergeCell ref="H149:I149"/>
    <mergeCell ref="H150:I150"/>
    <mergeCell ref="H151:I151"/>
    <mergeCell ref="H152:I152"/>
    <mergeCell ref="H153:I153"/>
    <mergeCell ref="H158:I158"/>
    <mergeCell ref="H159:I159"/>
    <mergeCell ref="H160:I160"/>
    <mergeCell ref="K106:K108"/>
    <mergeCell ref="K109:K111"/>
    <mergeCell ref="K113:K114"/>
    <mergeCell ref="K115:K116"/>
    <mergeCell ref="O123:O124"/>
    <mergeCell ref="M106:M108"/>
    <mergeCell ref="N106:N108"/>
    <mergeCell ref="O106:O108"/>
    <mergeCell ref="M109:M111"/>
    <mergeCell ref="N109:N111"/>
    <mergeCell ref="O109:O111"/>
    <mergeCell ref="O113:O114"/>
    <mergeCell ref="O115:O116"/>
    <mergeCell ref="M117:M118"/>
    <mergeCell ref="N117:N118"/>
    <mergeCell ref="O117:O118"/>
    <mergeCell ref="K117:K118"/>
    <mergeCell ref="K119:K120"/>
    <mergeCell ref="K121:K122"/>
    <mergeCell ref="K123:K124"/>
    <mergeCell ref="K125:K126"/>
    <mergeCell ref="J130:J132"/>
    <mergeCell ref="J133:J137"/>
    <mergeCell ref="J138:J140"/>
    <mergeCell ref="J148:J150"/>
    <mergeCell ref="J142:J144"/>
    <mergeCell ref="J145:J147"/>
    <mergeCell ref="J127:J128"/>
    <mergeCell ref="A2:I4"/>
    <mergeCell ref="A5:I5"/>
    <mergeCell ref="A6:A15"/>
    <mergeCell ref="B6:C6"/>
    <mergeCell ref="D6:G6"/>
    <mergeCell ref="B7:C7"/>
    <mergeCell ref="B9:C9"/>
    <mergeCell ref="G9:I9"/>
    <mergeCell ref="B13:C13"/>
    <mergeCell ref="D13:I13"/>
    <mergeCell ref="B14:C14"/>
    <mergeCell ref="D14:I14"/>
    <mergeCell ref="B15:C15"/>
    <mergeCell ref="D15:I15"/>
    <mergeCell ref="B10:C10"/>
    <mergeCell ref="E10:F10"/>
    <mergeCell ref="H10:I10"/>
    <mergeCell ref="B12:C12"/>
    <mergeCell ref="D12:I12"/>
    <mergeCell ref="B8:C8"/>
    <mergeCell ref="D8:G8"/>
    <mergeCell ref="D7:I7"/>
    <mergeCell ref="B11:D11"/>
    <mergeCell ref="E11:I11"/>
    <mergeCell ref="A23:G23"/>
    <mergeCell ref="H23:I23"/>
    <mergeCell ref="A24:D24"/>
    <mergeCell ref="E24:I24"/>
    <mergeCell ref="B20:C20"/>
    <mergeCell ref="D20:I20"/>
    <mergeCell ref="B21:C21"/>
    <mergeCell ref="D21:I21"/>
    <mergeCell ref="B22:C22"/>
    <mergeCell ref="D22:I22"/>
    <mergeCell ref="A16:A22"/>
    <mergeCell ref="D16:G16"/>
    <mergeCell ref="B16:C16"/>
    <mergeCell ref="B17:C17"/>
    <mergeCell ref="G17:I17"/>
    <mergeCell ref="B18:C18"/>
    <mergeCell ref="E18:F18"/>
    <mergeCell ref="H18:I18"/>
    <mergeCell ref="B19:C19"/>
    <mergeCell ref="D19:I19"/>
    <mergeCell ref="C25:D25"/>
    <mergeCell ref="C26:D26"/>
    <mergeCell ref="C27:D27"/>
    <mergeCell ref="C28:D28"/>
    <mergeCell ref="C29:D29"/>
    <mergeCell ref="A25:B25"/>
    <mergeCell ref="E25:I25"/>
    <mergeCell ref="A26:B26"/>
    <mergeCell ref="E26:I26"/>
    <mergeCell ref="A27:B27"/>
    <mergeCell ref="E27:I27"/>
    <mergeCell ref="A31:G31"/>
    <mergeCell ref="H31:I31"/>
    <mergeCell ref="A32:G32"/>
    <mergeCell ref="H32:I32"/>
    <mergeCell ref="A33:G33"/>
    <mergeCell ref="A28:B28"/>
    <mergeCell ref="A29:B29"/>
    <mergeCell ref="E29:I29"/>
    <mergeCell ref="E28:I28"/>
    <mergeCell ref="A30:D30"/>
    <mergeCell ref="E30:I30"/>
    <mergeCell ref="A37:G37"/>
    <mergeCell ref="H37:I37"/>
    <mergeCell ref="A38:C41"/>
    <mergeCell ref="D38:I41"/>
    <mergeCell ref="A42:C45"/>
    <mergeCell ref="D42:I45"/>
    <mergeCell ref="A34:G34"/>
    <mergeCell ref="H33:I33"/>
    <mergeCell ref="H34:I34"/>
    <mergeCell ref="A35:G35"/>
    <mergeCell ref="H35:I35"/>
    <mergeCell ref="A36:G36"/>
    <mergeCell ref="H36:I36"/>
    <mergeCell ref="H46:I46"/>
    <mergeCell ref="A47:C47"/>
    <mergeCell ref="A48:C48"/>
    <mergeCell ref="A49:C49"/>
    <mergeCell ref="A50:C50"/>
    <mergeCell ref="D47:I47"/>
    <mergeCell ref="D48:I48"/>
    <mergeCell ref="D49:I49"/>
    <mergeCell ref="D50:I50"/>
    <mergeCell ref="A46:G46"/>
    <mergeCell ref="A55:I55"/>
    <mergeCell ref="A56:G56"/>
    <mergeCell ref="H56:I56"/>
    <mergeCell ref="G57:H57"/>
    <mergeCell ref="G66:H66"/>
    <mergeCell ref="G67:H67"/>
    <mergeCell ref="G68:H68"/>
    <mergeCell ref="G69:H69"/>
    <mergeCell ref="A51:G51"/>
    <mergeCell ref="H51:I51"/>
    <mergeCell ref="A52:G52"/>
    <mergeCell ref="H52:I52"/>
    <mergeCell ref="A53:G53"/>
    <mergeCell ref="H53:I53"/>
    <mergeCell ref="A57:F64"/>
    <mergeCell ref="G61:H61"/>
    <mergeCell ref="G58:H58"/>
    <mergeCell ref="G59:H59"/>
    <mergeCell ref="G60:H60"/>
    <mergeCell ref="A54:I54"/>
    <mergeCell ref="A78:G78"/>
    <mergeCell ref="H78:I78"/>
    <mergeCell ref="A65:G65"/>
    <mergeCell ref="H65:I65"/>
    <mergeCell ref="G62:H62"/>
    <mergeCell ref="G63:H63"/>
    <mergeCell ref="G64:H64"/>
    <mergeCell ref="G73:H73"/>
    <mergeCell ref="G74:H74"/>
    <mergeCell ref="G75:H75"/>
    <mergeCell ref="A73:F76"/>
    <mergeCell ref="G76:H76"/>
    <mergeCell ref="G77:I77"/>
    <mergeCell ref="A77:E77"/>
    <mergeCell ref="G71:I71"/>
    <mergeCell ref="A72:G72"/>
    <mergeCell ref="H72:I72"/>
    <mergeCell ref="A71:E71"/>
    <mergeCell ref="G70:H70"/>
    <mergeCell ref="A66:F70"/>
    <mergeCell ref="G82:H82"/>
    <mergeCell ref="A83:E83"/>
    <mergeCell ref="G83:I83"/>
    <mergeCell ref="A79:F82"/>
    <mergeCell ref="A84:F88"/>
    <mergeCell ref="G84:H84"/>
    <mergeCell ref="G85:H85"/>
    <mergeCell ref="G86:H86"/>
    <mergeCell ref="G79:H79"/>
    <mergeCell ref="G80:H80"/>
    <mergeCell ref="G81:H81"/>
    <mergeCell ref="A91:G92"/>
    <mergeCell ref="H91:I92"/>
    <mergeCell ref="G93:H93"/>
    <mergeCell ref="G94:H94"/>
    <mergeCell ref="G87:H87"/>
    <mergeCell ref="G88:H88"/>
    <mergeCell ref="A89:E89"/>
    <mergeCell ref="G89:I89"/>
    <mergeCell ref="A90:G90"/>
    <mergeCell ref="H90:I90"/>
    <mergeCell ref="A107:E108"/>
    <mergeCell ref="F107:I108"/>
    <mergeCell ref="H109:I109"/>
    <mergeCell ref="G95:H95"/>
    <mergeCell ref="G96:H96"/>
    <mergeCell ref="G97:H97"/>
    <mergeCell ref="A93:F97"/>
    <mergeCell ref="A98:E98"/>
    <mergeCell ref="G98:I98"/>
    <mergeCell ref="A106:G106"/>
    <mergeCell ref="H106:I106"/>
    <mergeCell ref="A99:G99"/>
    <mergeCell ref="H99:I99"/>
    <mergeCell ref="G100:H100"/>
    <mergeCell ref="G101:H101"/>
    <mergeCell ref="G102:H102"/>
    <mergeCell ref="G103:H103"/>
    <mergeCell ref="A100:F103"/>
    <mergeCell ref="A140:G140"/>
    <mergeCell ref="A141:G141"/>
    <mergeCell ref="A142:G142"/>
    <mergeCell ref="A143:G143"/>
    <mergeCell ref="A144:G144"/>
    <mergeCell ref="A135:G135"/>
    <mergeCell ref="A136:G136"/>
    <mergeCell ref="A137:G137"/>
    <mergeCell ref="A138:G138"/>
    <mergeCell ref="H141:I141"/>
    <mergeCell ref="H142:I142"/>
    <mergeCell ref="H154:I154"/>
    <mergeCell ref="H143:I143"/>
    <mergeCell ref="H144:I144"/>
    <mergeCell ref="H145:I145"/>
    <mergeCell ref="H146:I146"/>
    <mergeCell ref="H147:I147"/>
    <mergeCell ref="H148:I148"/>
    <mergeCell ref="G178:H178"/>
    <mergeCell ref="G179:H179"/>
    <mergeCell ref="G180:H180"/>
    <mergeCell ref="H164:I164"/>
    <mergeCell ref="G165:H165"/>
    <mergeCell ref="G166:H166"/>
    <mergeCell ref="G167:H167"/>
    <mergeCell ref="G168:H168"/>
    <mergeCell ref="E181:F181"/>
    <mergeCell ref="A173:F180"/>
    <mergeCell ref="G181:I181"/>
    <mergeCell ref="A172:G172"/>
    <mergeCell ref="H172:I172"/>
    <mergeCell ref="G173:H173"/>
    <mergeCell ref="G174:H174"/>
    <mergeCell ref="G175:H175"/>
    <mergeCell ref="G176:H176"/>
    <mergeCell ref="G177:H177"/>
    <mergeCell ref="K6:K22"/>
    <mergeCell ref="K25:K30"/>
    <mergeCell ref="K38:K41"/>
    <mergeCell ref="K72:K77"/>
    <mergeCell ref="K78:K83"/>
    <mergeCell ref="K84:K89"/>
    <mergeCell ref="G170:H170"/>
    <mergeCell ref="A165:F170"/>
    <mergeCell ref="G171:I171"/>
    <mergeCell ref="E171:F171"/>
    <mergeCell ref="G169:H169"/>
    <mergeCell ref="A164:G164"/>
    <mergeCell ref="A162:G163"/>
    <mergeCell ref="H162:I163"/>
    <mergeCell ref="A159:G159"/>
    <mergeCell ref="A160:G160"/>
    <mergeCell ref="H155:I155"/>
    <mergeCell ref="H156:I156"/>
    <mergeCell ref="H157:I157"/>
    <mergeCell ref="A155:G155"/>
    <mergeCell ref="A156:G156"/>
    <mergeCell ref="A158:G158"/>
    <mergeCell ref="A161:I161"/>
    <mergeCell ref="H140:I140"/>
    <mergeCell ref="H137:I137"/>
    <mergeCell ref="H138:I138"/>
    <mergeCell ref="H139:I139"/>
    <mergeCell ref="M90:M92"/>
    <mergeCell ref="H135:I135"/>
    <mergeCell ref="H136:I136"/>
    <mergeCell ref="A139:G139"/>
    <mergeCell ref="A125:G126"/>
    <mergeCell ref="J54:J55"/>
    <mergeCell ref="H125:I126"/>
    <mergeCell ref="A130:G130"/>
    <mergeCell ref="A131:G131"/>
    <mergeCell ref="A132:G132"/>
    <mergeCell ref="A119:G120"/>
    <mergeCell ref="H119:I120"/>
    <mergeCell ref="A121:G122"/>
    <mergeCell ref="H121:I122"/>
    <mergeCell ref="A123:G124"/>
    <mergeCell ref="H123:I124"/>
    <mergeCell ref="H130:I130"/>
    <mergeCell ref="H131:I131"/>
    <mergeCell ref="H132:I132"/>
    <mergeCell ref="A129:I129"/>
    <mergeCell ref="A127:I128"/>
    <mergeCell ref="O90:O92"/>
    <mergeCell ref="M93:M98"/>
    <mergeCell ref="N93:N98"/>
    <mergeCell ref="O93:O98"/>
    <mergeCell ref="M99:M103"/>
    <mergeCell ref="N99:N103"/>
    <mergeCell ref="O99:O103"/>
    <mergeCell ref="H133:I133"/>
    <mergeCell ref="H134:I134"/>
    <mergeCell ref="K90:K92"/>
    <mergeCell ref="K93:K98"/>
    <mergeCell ref="K99:K103"/>
    <mergeCell ref="A104:I105"/>
    <mergeCell ref="J104:J105"/>
    <mergeCell ref="A113:E114"/>
    <mergeCell ref="A115:E116"/>
    <mergeCell ref="F113:I114"/>
    <mergeCell ref="F115:I116"/>
    <mergeCell ref="A117:G118"/>
    <mergeCell ref="H117:I118"/>
    <mergeCell ref="A110:E111"/>
    <mergeCell ref="F110:I111"/>
    <mergeCell ref="A112:G112"/>
    <mergeCell ref="H112:I112"/>
    <mergeCell ref="M6:M22"/>
    <mergeCell ref="N6:N22"/>
    <mergeCell ref="O6:O22"/>
    <mergeCell ref="M25:M30"/>
    <mergeCell ref="N25:N30"/>
    <mergeCell ref="O25:O30"/>
    <mergeCell ref="M38:M41"/>
    <mergeCell ref="N38:N41"/>
    <mergeCell ref="O38:O41"/>
    <mergeCell ref="M42:M45"/>
    <mergeCell ref="N42:N45"/>
    <mergeCell ref="O42:O45"/>
    <mergeCell ref="M47:M50"/>
    <mergeCell ref="N47:N50"/>
    <mergeCell ref="O47:O50"/>
    <mergeCell ref="K56:K64"/>
    <mergeCell ref="K65:K71"/>
    <mergeCell ref="M56:M64"/>
    <mergeCell ref="N56:N64"/>
    <mergeCell ref="O56:O64"/>
    <mergeCell ref="M65:M71"/>
    <mergeCell ref="N65:N71"/>
    <mergeCell ref="O65:O71"/>
    <mergeCell ref="K47:K50"/>
    <mergeCell ref="K42:K45"/>
    <mergeCell ref="M72:M77"/>
    <mergeCell ref="N72:N77"/>
    <mergeCell ref="O72:O77"/>
    <mergeCell ref="M78:M83"/>
    <mergeCell ref="N78:N83"/>
    <mergeCell ref="O78:O83"/>
    <mergeCell ref="M84:M89"/>
    <mergeCell ref="N84:N89"/>
    <mergeCell ref="O84:O89"/>
  </mergeCells>
  <dataValidations count="5">
    <dataValidation type="list" allowBlank="1" showInputMessage="1" showErrorMessage="1" sqref="H23:I23 F29:I29 F25:I27 E25:E29" xr:uid="{00000000-0002-0000-0000-000000000000}">
      <formula1>EQUIPO</formula1>
    </dataValidation>
    <dataValidation type="list" allowBlank="1" showInputMessage="1" showErrorMessage="1" sqref="I165:I170 H162 H37:I37 H46:I46 C25:D29 H56:I56 I82 H65:I65 H119:I126 H72:I72 I67:I70 I100:I103 I84:I88 H78:I78 H90:I90 I93:I97 H99:I99 I173:I180 H172:I172 H164:I164 H130:I160 H31:I32" xr:uid="{00000000-0002-0000-0000-000001000000}">
      <formula1>SI_NO</formula1>
    </dataValidation>
    <dataValidation type="list" allowBlank="1" showInputMessage="1" showErrorMessage="1" sqref="H36:I36" xr:uid="{00000000-0002-0000-0000-000002000000}">
      <formula1>EXPERIENCIA</formula1>
    </dataValidation>
    <dataValidation type="list" allowBlank="1" showInputMessage="1" showErrorMessage="1" sqref="H33:I35 H51:I53 I57:I64 I66 I73:I76 H117:I118 H106:I106 H109:I109 H112:I112 I79:I81" xr:uid="{00000000-0002-0000-0000-000003000000}">
      <formula1>medio</formula1>
    </dataValidation>
    <dataValidation type="list" allowBlank="1" showInputMessage="1" showErrorMessage="1" sqref="H91:I92" xr:uid="{00000000-0002-0000-0000-000004000000}">
      <formula1>ingreso</formula1>
    </dataValidation>
  </dataValidations>
  <pageMargins left="0.7" right="0.7" top="0.75" bottom="0.75" header="0.3" footer="0.3"/>
  <pageSetup paperSize="2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7" workbookViewId="0"/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K18"/>
  <sheetViews>
    <sheetView topLeftCell="C1" workbookViewId="0">
      <selection activeCell="G17" sqref="G17"/>
    </sheetView>
  </sheetViews>
  <sheetFormatPr baseColWidth="10" defaultRowHeight="14.4" x14ac:dyDescent="0.3"/>
  <cols>
    <col min="3" max="3" width="21.21875" customWidth="1"/>
    <col min="5" max="5" width="11.44140625" style="1"/>
    <col min="7" max="7" width="24.44140625" customWidth="1"/>
    <col min="9" max="9" width="26.21875" customWidth="1"/>
    <col min="11" max="11" width="18.5546875" customWidth="1"/>
  </cols>
  <sheetData>
    <row r="3" spans="3:11" x14ac:dyDescent="0.3">
      <c r="C3" t="s">
        <v>16</v>
      </c>
      <c r="E3" s="1" t="s">
        <v>27</v>
      </c>
      <c r="G3" t="s">
        <v>30</v>
      </c>
      <c r="I3" t="s">
        <v>47</v>
      </c>
      <c r="K3" t="s">
        <v>52</v>
      </c>
    </row>
    <row r="4" spans="3:11" x14ac:dyDescent="0.3">
      <c r="C4" s="1" t="s">
        <v>18</v>
      </c>
      <c r="E4" s="1" t="s">
        <v>18</v>
      </c>
      <c r="G4" t="s">
        <v>18</v>
      </c>
      <c r="I4" t="s">
        <v>18</v>
      </c>
      <c r="K4" t="s">
        <v>53</v>
      </c>
    </row>
    <row r="5" spans="3:11" x14ac:dyDescent="0.3">
      <c r="C5" s="1">
        <v>0</v>
      </c>
      <c r="E5" s="1" t="s">
        <v>21</v>
      </c>
      <c r="G5" t="s">
        <v>31</v>
      </c>
      <c r="I5" t="s">
        <v>57</v>
      </c>
      <c r="K5" t="s">
        <v>54</v>
      </c>
    </row>
    <row r="6" spans="3:11" x14ac:dyDescent="0.3">
      <c r="C6" s="1">
        <v>1</v>
      </c>
      <c r="E6" s="1" t="s">
        <v>22</v>
      </c>
      <c r="G6" t="s">
        <v>32</v>
      </c>
      <c r="I6" t="s">
        <v>58</v>
      </c>
      <c r="K6" t="s">
        <v>55</v>
      </c>
    </row>
    <row r="7" spans="3:11" x14ac:dyDescent="0.3">
      <c r="C7" s="1">
        <v>2</v>
      </c>
      <c r="G7" t="s">
        <v>33</v>
      </c>
      <c r="I7" t="s">
        <v>48</v>
      </c>
      <c r="K7" t="s">
        <v>56</v>
      </c>
    </row>
    <row r="8" spans="3:11" x14ac:dyDescent="0.3">
      <c r="C8" s="1">
        <v>3</v>
      </c>
      <c r="G8" t="s">
        <v>34</v>
      </c>
      <c r="I8" t="s">
        <v>49</v>
      </c>
    </row>
    <row r="9" spans="3:11" x14ac:dyDescent="0.3">
      <c r="C9" s="1">
        <v>4</v>
      </c>
      <c r="I9" t="s">
        <v>50</v>
      </c>
    </row>
    <row r="10" spans="3:11" x14ac:dyDescent="0.3">
      <c r="C10" s="1">
        <v>5</v>
      </c>
      <c r="I10" t="s">
        <v>51</v>
      </c>
    </row>
    <row r="11" spans="3:11" x14ac:dyDescent="0.3">
      <c r="C11" s="1" t="s">
        <v>17</v>
      </c>
    </row>
    <row r="13" spans="3:11" x14ac:dyDescent="0.3">
      <c r="E13" s="1" t="s">
        <v>27</v>
      </c>
      <c r="G13" t="s">
        <v>192</v>
      </c>
    </row>
    <row r="14" spans="3:11" x14ac:dyDescent="0.3">
      <c r="E14" s="1" t="s">
        <v>18</v>
      </c>
      <c r="G14" t="s">
        <v>18</v>
      </c>
    </row>
    <row r="15" spans="3:11" x14ac:dyDescent="0.3">
      <c r="E15" s="1" t="s">
        <v>21</v>
      </c>
      <c r="G15" t="s">
        <v>188</v>
      </c>
    </row>
    <row r="16" spans="3:11" x14ac:dyDescent="0.3">
      <c r="E16" s="1" t="s">
        <v>186</v>
      </c>
      <c r="G16" t="s">
        <v>189</v>
      </c>
    </row>
    <row r="17" spans="5:7" x14ac:dyDescent="0.3">
      <c r="E17" s="1" t="s">
        <v>22</v>
      </c>
      <c r="G17" t="s">
        <v>190</v>
      </c>
    </row>
    <row r="18" spans="5:7" x14ac:dyDescent="0.3">
      <c r="G18" t="s">
        <v>191</v>
      </c>
    </row>
  </sheetData>
  <pageMargins left="0.7" right="0.7" top="0.75" bottom="0.75" header="0.3" footer="0.3"/>
  <tableParts count="6">
    <tablePart r:id="rId1"/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7</vt:i4>
      </vt:variant>
    </vt:vector>
  </HeadingPairs>
  <TitlesOfParts>
    <vt:vector size="10" baseType="lpstr">
      <vt:lpstr>FORMULARIO</vt:lpstr>
      <vt:lpstr>DISTRIBUCIÓN_GRAL</vt:lpstr>
      <vt:lpstr>Hoja2</vt:lpstr>
      <vt:lpstr>EQUIPO</vt:lpstr>
      <vt:lpstr>EQUIPO_DE_TRABAJO</vt:lpstr>
      <vt:lpstr>EXPERIENCIA</vt:lpstr>
      <vt:lpstr>GASTOS</vt:lpstr>
      <vt:lpstr>ingreso</vt:lpstr>
      <vt:lpstr>medio</vt:lpstr>
      <vt:lpstr>SI_NO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alexis mejia iguaran</dc:creator>
  <cp:lastModifiedBy>Innovate</cp:lastModifiedBy>
  <dcterms:created xsi:type="dcterms:W3CDTF">2021-04-10T22:59:37Z</dcterms:created>
  <dcterms:modified xsi:type="dcterms:W3CDTF">2023-01-13T21:30:41Z</dcterms:modified>
</cp:coreProperties>
</file>